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activeTab="0"/>
  </bookViews>
  <sheets>
    <sheet name="Register" sheetId="1" r:id="rId1"/>
    <sheet name="Gap list" sheetId="2" r:id="rId2"/>
  </sheets>
  <definedNames>
    <definedName name="_xlnm._FilterDatabase" localSheetId="0" hidden="1">Register!$A$1:$G$61</definedName>
  </definedNames>
  <calcPr calcId="191029" fullCalcOnLoad="1"/>
</workbook>
</file>

<file path=xl/styles.xml><?xml version="1.0" encoding="utf-8"?>
<styleSheet xmlns="http://schemas.openxmlformats.org/spreadsheetml/2006/main">
  <fonts count="3">
    <font>
      <sz val="11"/>
      <name val="Calibri"/>
      <family val="2"/>
    </font>
    <font>
      <b/>
      <sz val="11"/>
      <color rgb="FFFFFFFF"/>
      <name val="Calibri"/>
      <family val="2"/>
    </font>
    <font>
      <b/>
      <sz val="14"/>
      <name val="Calibri"/>
      <family val="2"/>
    </font>
  </fonts>
  <fills count="4">
    <fill>
      <patternFill patternType="none"/>
    </fill>
    <fill>
      <patternFill patternType="gray125"/>
    </fill>
    <fill>
      <patternFill patternType="solid">
        <fgColor rgb="FF1F3A5F"/>
        <bgColor indexed="64"/>
      </patternFill>
    </fill>
    <fill>
      <patternFill patternType="solid">
        <fgColor rgb="FFFFF8E1"/>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5">
    <xf numFmtId="0" fontId="0" fillId="0" borderId="0" xfId="0"/>
    <xf numFmtId="0" fontId="1" fillId="2" borderId="1" xfId="0" applyFont="1" applyFill="1" applyBorder="1" applyAlignment="1">
      <alignment vertical="center" wrapText="1"/>
    </xf>
    <xf numFmtId="0" fontId="0" fillId="0" borderId="1" xfId="0" applyBorder="1" applyAlignment="1">
      <alignment vertical="top" wrapText="1"/>
    </xf>
    <xf numFmtId="0" fontId="0" fillId="3" borderId="1" xfId="0" applyFill="1" applyBorder="1" applyAlignment="1">
      <alignment vertical="top" horizontal="center" wrapText="1"/>
    </xf>
    <xf numFmtId="0" fontId="2"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G61"/>
  <sheetViews>
    <sheetView tabSelected="1" workbookViewId="0">
      <pane ySplit="1" topLeftCell="A2" activePane="bottomLeft" state="frozen"/>
      <selection pane="bottomLeft" activeCell="D2" sqref="D2"/>
    </sheetView>
  </sheetViews>
  <sheetFormatPr defaultRowHeight="15"/>
  <cols>
    <col min="1" max="1" width="24" customWidth="1"/>
    <col min="2" max="2" width="62" customWidth="1"/>
    <col min="3" max="3" width="62" customWidth="1"/>
    <col min="4" max="4" width="16" customWidth="1"/>
    <col min="5" max="5" width="22" customWidth="1"/>
    <col min="6" max="6" width="20" customWidth="1"/>
    <col min="7" max="7" width="36" customWidth="1"/>
  </cols>
  <sheetData>
    <row r="1" ht="32" customHeight="1">
      <c r="A1" s="1" t="inlineStr">
        <is>
          <t xml:space="preserve">Stage</t>
        </is>
      </c>
      <c r="B1" s="1" t="inlineStr">
        <is>
          <t xml:space="preserve">Check</t>
        </is>
      </c>
      <c r="C1" s="1" t="inlineStr">
        <is>
          <t xml:space="preserve">Why it matters</t>
        </is>
      </c>
      <c r="D1" s="1" t="inlineStr">
        <is>
          <t xml:space="preserve">Status (Met/Partial/Gap/Not applicable)</t>
        </is>
      </c>
      <c r="E1" s="1" t="inlineStr">
        <is>
          <t xml:space="preserve">Owning system</t>
        </is>
      </c>
      <c r="F1" s="1" t="inlineStr">
        <is>
          <t xml:space="preserve">Owner</t>
        </is>
      </c>
      <c r="G1" s="1" t="inlineStr">
        <is>
          <t xml:space="preserve">Notes</t>
        </is>
      </c>
    </row>
    <row r="2">
      <c r="A2" s="2" t="inlineStr">
        <is>
          <t xml:space="preserve">Orders down</t>
        </is>
      </c>
      <c r="B2" s="2" t="inlineStr">
        <is>
          <t xml:space="preserve">Trace one production order from the MRP planned order to a released order in SAP DM, and write down each hand-off.</t>
        </is>
      </c>
      <c r="C2" s="2" t="inlineStr">
        <is>
          <t xml:space="preserve">SAP calls this integration the control point from production planning to the order. If nobody can trace one order end to end, nobody can trace a missing one.</t>
        </is>
      </c>
      <c r="D2" s="3"/>
      <c r="E2" s="2" t="inlineStr">
        <is>
          <t xml:space="preserve">S/4HANA and SAP DM</t>
        </is>
      </c>
      <c r="F2" s="2"/>
      <c r="G2" s="2"/>
    </row>
    <row r="3">
      <c r="A3" s="2" t="inlineStr">
        <is>
          <t xml:space="preserve">Orders down</t>
        </is>
      </c>
      <c r="B3" s="2" t="inlineStr">
        <is>
          <t xml:space="preserve">For the SAP ERP or SAP S/4HANA IDoc/DRF path, BAdI CO_MES_INT_REDISTRIBUTION is implemented in the ERP system (SAP Note 2165261).</t>
        </is>
      </c>
      <c r="C3" s="2" t="inlineStr">
        <is>
          <t xml:space="preserve">Releasing an order sends a release notification (RMES) to the ERP system. Without the BAdI, ERP communicates an order change back to DM, which SAP says can cause issues.</t>
        </is>
      </c>
      <c r="D3" s="3"/>
      <c r="E3" s="2" t="inlineStr">
        <is>
          <t xml:space="preserve">S/4HANA</t>
        </is>
      </c>
      <c r="F3" s="2"/>
      <c r="G3" s="2"/>
    </row>
    <row r="4">
      <c r="A4" s="2" t="inlineStr">
        <is>
          <t xml:space="preserve">Orders down</t>
        </is>
      </c>
      <c r="B4" s="2" t="inlineStr">
        <is>
          <t xml:space="preserve">For the SAP ERP or SAP S/4HANA IDoc/DRF path, business functions LOG_PP_MES_INT_01, LOG_PP_MES_INT_02 and LOG_PP_MES_INT_03 are active in the ERP system.</t>
        </is>
      </c>
      <c r="C4" s="2" t="inlineStr">
        <is>
          <t xml:space="preserve">SAP lists them as prerequisites for the integration.</t>
        </is>
      </c>
      <c r="D4" s="3"/>
      <c r="E4" s="2" t="inlineStr">
        <is>
          <t xml:space="preserve">S/4HANA</t>
        </is>
      </c>
      <c r="F4" s="2"/>
      <c r="G4" s="2"/>
    </row>
    <row r="5">
      <c r="A5" s="2" t="inlineStr">
        <is>
          <t xml:space="preserve">Orders down</t>
        </is>
      </c>
      <c r="B5" s="2" t="inlineStr">
        <is>
          <t xml:space="preserve">For the standard SAP ERP and SAP S/4HANA flows that use Cloud Integration, the 'SAP S/4HANA Integration with SAP Digital Manufacturing' package is deployed there with all of its iFlows.</t>
        </is>
      </c>
      <c r="C5" s="2" t="inlineStr">
        <is>
          <t xml:space="preserve">SAP recommends deploying every iFlow in the package. SAP Note 3050090 lists the artifacts each message type requires, so check that those are deployed for the message types in scope.</t>
        </is>
      </c>
      <c r="D5" s="3"/>
      <c r="E5" s="2" t="inlineStr">
        <is>
          <t xml:space="preserve">Cloud Integration</t>
        </is>
      </c>
      <c r="F5" s="2"/>
      <c r="G5" s="2"/>
    </row>
    <row r="6">
      <c r="A6" s="2" t="inlineStr">
        <is>
          <t xml:space="preserve">Orders down</t>
        </is>
      </c>
      <c r="B6" s="2" t="inlineStr">
        <is>
          <t xml:space="preserve">For the standard SAP ERP and SAP S/4HANA flows that use Cloud Integration, someone owns the package change log (SAP Note 3315636) and the troubleshooting FAQ (SAP Note 3549024), and reads them before each update.</t>
        </is>
      </c>
      <c r="C6" s="2" t="inlineStr">
        <is>
          <t xml:space="preserve">The package is versioned content. An unread change log is how an integration changes behaviour without a project.</t>
        </is>
      </c>
      <c r="D6" s="3"/>
      <c r="E6" s="2" t="inlineStr">
        <is>
          <t xml:space="preserve">Cloud Integration</t>
        </is>
      </c>
      <c r="F6" s="2"/>
      <c r="G6" s="2"/>
    </row>
    <row r="7">
      <c r="A7" s="2" t="inlineStr">
        <is>
          <t xml:space="preserve">Orders down</t>
        </is>
      </c>
      <c r="B7" s="2" t="inlineStr">
        <is>
          <t xml:space="preserve">If the Neo-environment version of the package is in use, a move to the Cloud Foundry version is planned.</t>
        </is>
      </c>
      <c r="C7" s="2" t="inlineStr">
        <is>
          <t xml:space="preserve">SAP has deprecated the Neo version: in a future release it stops receiving updates and bug fixes. SAP gives no date, so do not wait for one.</t>
        </is>
      </c>
      <c r="D7" s="3"/>
      <c r="E7" s="2" t="inlineStr">
        <is>
          <t xml:space="preserve">Cloud Integration</t>
        </is>
      </c>
      <c r="F7" s="2"/>
      <c r="G7" s="2"/>
    </row>
    <row r="8">
      <c r="A8" s="2" t="inlineStr">
        <is>
          <t xml:space="preserve">Orders down</t>
        </is>
      </c>
      <c r="B8" s="2" t="inlineStr">
        <is>
          <t xml:space="preserve">For each material, the 'Auto complete and confirm' flag matches how the plant really runs it (flag active means discrete handling, inactive means process handling).</t>
        </is>
      </c>
      <c r="C8" s="2" t="inlineStr">
        <is>
          <t xml:space="preserve">DM decides whether an order is discrete or process from this flag at material level in the ERP system. A wrong flag changes how DM handles every order of that material.</t>
        </is>
      </c>
      <c r="D8" s="3"/>
      <c r="E8" s="2" t="inlineStr">
        <is>
          <t xml:space="preserve">S/4HANA</t>
        </is>
      </c>
      <c r="F8" s="2"/>
      <c r="G8" s="2"/>
    </row>
    <row r="9">
      <c r="A9" s="2" t="inlineStr">
        <is>
          <t xml:space="preserve">Orders down</t>
        </is>
      </c>
      <c r="B9" s="2" t="inlineStr">
        <is>
          <t xml:space="preserve">For S/4HANA Cloud Public Edition, anyone planning PRT-heavy orders knows that only material PRT assignments transfer to DM.</t>
        </is>
      </c>
      <c r="C9" s="2" t="inlineStr">
        <is>
          <t xml:space="preserve">Orders with a PRT assignment transfer only for material PRTs. Other PRT types are not covered by this path, so the shop floor must not assume they arrive.</t>
        </is>
      </c>
      <c r="D9" s="3"/>
      <c r="E9" s="2" t="inlineStr">
        <is>
          <t xml:space="preserve">S/4HANA and SAP DM</t>
        </is>
      </c>
      <c r="F9" s="2"/>
      <c r="G9" s="2"/>
    </row>
    <row r="10">
      <c r="A10" s="2" t="inlineStr">
        <is>
          <t xml:space="preserve">Orders down</t>
        </is>
      </c>
      <c r="B10" s="2" t="inlineStr">
        <is>
          <t xml:space="preserve">A named person reviews orders that did not arrive in, or did not release in, SAP DM, and the review has a fixed frequency.</t>
        </is>
      </c>
      <c r="C10" s="2" t="inlineStr">
        <is>
          <t xml:space="preserve">A missing order may raise no alarm until someone notices it was not built.</t>
        </is>
      </c>
      <c r="D10" s="3"/>
      <c r="E10" s="2" t="inlineStr">
        <is>
          <t xml:space="preserve">Plant process</t>
        </is>
      </c>
      <c r="F10" s="2"/>
      <c r="G10" s="2"/>
    </row>
    <row r="11">
      <c r="A11" s="2" t="inlineStr">
        <is>
          <t xml:space="preserve">Confirmations up</t>
        </is>
      </c>
      <c r="B11" s="2" t="inlineStr">
        <is>
          <t xml:space="preserve">Prove one finished order: the yield and scrap confirmed in DM equal the yield and scrap confirmed in the ERP system.</t>
        </is>
      </c>
      <c r="C11" s="2" t="inlineStr">
        <is>
          <t xml:space="preserve">The DM order communicates yield and scrap to ERP. Comparing the two numbers for a real order is a direct test of the confirmation path.</t>
        </is>
      </c>
      <c r="D11" s="3"/>
      <c r="E11" s="2" t="inlineStr">
        <is>
          <t xml:space="preserve">SAP DM and S/4HANA</t>
        </is>
      </c>
      <c r="F11" s="2"/>
      <c r="G11" s="2"/>
    </row>
    <row r="12">
      <c r="A12" s="2" t="inlineStr">
        <is>
          <t xml:space="preserve">Confirmations up</t>
        </is>
      </c>
      <c r="B12" s="2" t="inlineStr">
        <is>
          <t xml:space="preserve">Components assembled in DM show up in the yield confirmation and are issued to the order in the ERP system.</t>
        </is>
      </c>
      <c r="C12" s="2" t="inlineStr">
        <is>
          <t xml:space="preserve">SAP includes assembled components in the confirmation so that they can be issued to the order in ERP. A gap here can let inventory and order cost drift apart.</t>
        </is>
      </c>
      <c r="D12" s="3"/>
      <c r="E12" s="2" t="inlineStr">
        <is>
          <t xml:space="preserve">SAP DM and S/4HANA</t>
        </is>
      </c>
      <c r="F12" s="2"/>
      <c r="G12" s="2"/>
    </row>
    <row r="13">
      <c r="A13" s="2" t="inlineStr">
        <is>
          <t xml:space="preserve">Confirmations up</t>
        </is>
      </c>
      <c r="B13" s="2" t="inlineStr">
        <is>
          <t xml:space="preserve">Activity confirmation prerequisites hold: a work centre and standard value key exist in ERP, the routing has at least one ERP reporting step, and the collaboration link COLLABORATION_ACTIVITY_CONFIRMATION_DI is mapped.</t>
        </is>
      </c>
      <c r="C13" s="2" t="inlineStr">
        <is>
          <t xml:space="preserve">These are SAP's stated prerequisites for transferring activity confirmations, so check them before relying on the flow.</t>
        </is>
      </c>
      <c r="D13" s="3"/>
      <c r="E13" s="2" t="inlineStr">
        <is>
          <t xml:space="preserve">SAP DM and S/4HANA</t>
        </is>
      </c>
      <c r="F13" s="2"/>
      <c r="G13" s="2"/>
    </row>
    <row r="14">
      <c r="A14" s="2" t="inlineStr">
        <is>
          <t xml:space="preserve">Confirmations up</t>
        </is>
      </c>
      <c r="B14" s="2" t="inlineStr">
        <is>
          <t xml:space="preserve">For S/4HANA Cloud Public Edition, direct labour recorded with the Labor On and Labor Off plugins is approved in Manage Time Records.</t>
        </is>
      </c>
      <c r="C14" s="2" t="inlineStr">
        <is>
          <t xml:space="preserve">Direct labour transfers to ERP only after a time record is approved. Unapproved records can leave labour that was recorded on the floor missing from the order.</t>
        </is>
      </c>
      <c r="D14" s="3"/>
      <c r="E14" s="2" t="inlineStr">
        <is>
          <t xml:space="preserve">SAP DM and S/4HANA</t>
        </is>
      </c>
      <c r="F14" s="2"/>
      <c r="G14" s="2"/>
    </row>
    <row r="15">
      <c r="A15" s="2" t="inlineStr">
        <is>
          <t xml:space="preserve">Confirmations up</t>
        </is>
      </c>
      <c r="B15" s="2" t="inlineStr">
        <is>
          <t xml:space="preserve">Scrap logged with Log NC on a planned order reaches ERP, and routings keep at least one ERP reporting step.</t>
        </is>
      </c>
      <c r="C15" s="2" t="inlineStr">
        <is>
          <t xml:space="preserve">If scrap happens on a non-reporting step, DM uses the next reporting step it finds. The scrap posts, but possibly against a different operation than the one that caused it.</t>
        </is>
      </c>
      <c r="D15" s="3"/>
      <c r="E15" s="2" t="inlineStr">
        <is>
          <t xml:space="preserve">SAP DM and S/4HANA</t>
        </is>
      </c>
      <c r="F15" s="2"/>
      <c r="G15" s="2"/>
    </row>
    <row r="16">
      <c r="A16" s="2" t="inlineStr">
        <is>
          <t xml:space="preserve">Confirmations up</t>
        </is>
      </c>
      <c r="B16" s="2" t="inlineStr">
        <is>
          <t xml:space="preserve">The last routing operation is marked as an ERP reporting step.</t>
        </is>
      </c>
      <c r="C16" s="2" t="inlineStr">
        <is>
          <t xml:space="preserve">SAP recommends this so that all consumed components are reported.</t>
        </is>
      </c>
      <c r="D16" s="3"/>
      <c r="E16" s="2" t="inlineStr">
        <is>
          <t xml:space="preserve">SAP DM and S/4HANA</t>
        </is>
      </c>
      <c r="F16" s="2"/>
      <c r="G16" s="2"/>
    </row>
    <row r="17">
      <c r="A17" s="2" t="inlineStr">
        <is>
          <t xml:space="preserve">Confirmations up</t>
        </is>
      </c>
      <c r="B17" s="2" t="inlineStr">
        <is>
          <t xml:space="preserve">Goods receipt collaboration links are mapped to the directives PROC_ORDER_GOODS_RECEIPT and PROD_ORDER_GOODS_RECEIPT, and the deprecated MATERIAL_DOCUMENT and GOODS_RECEIPT_CONFIRMATION directives are not in use.</t>
        </is>
      </c>
      <c r="C17" s="2" t="inlineStr">
        <is>
          <t xml:space="preserve">Goods receipt to ERP Inventory Management needs these mappings. SAP has deprecated the older directives, so confirm that nothing still maps to them.</t>
        </is>
      </c>
      <c r="D17" s="3"/>
      <c r="E17" s="2" t="inlineStr">
        <is>
          <t xml:space="preserve">SAP DM and S/4HANA</t>
        </is>
      </c>
      <c r="F17" s="2"/>
      <c r="G17" s="2"/>
    </row>
    <row r="18">
      <c r="A18" s="2" t="inlineStr">
        <is>
          <t xml:space="preserve">Confirmations up</t>
        </is>
      </c>
      <c r="B18" s="2" t="inlineStr">
        <is>
          <t xml:space="preserve">For by-products, the team knows what the Backflush indicator does: when it is enabled, DM does not send a message reporting those goods receipts to the ERP system.</t>
        </is>
      </c>
      <c r="C18" s="2" t="inlineStr">
        <is>
          <t xml:space="preserve">An enabled indicator is not an error, but it is a reason a by-product receipt is absent from ERP. Someone must have chosen that on purpose.</t>
        </is>
      </c>
      <c r="D18" s="3"/>
      <c r="E18" s="2" t="inlineStr">
        <is>
          <t xml:space="preserve">SAP DM and S/4HANA</t>
        </is>
      </c>
      <c r="F18" s="2"/>
      <c r="G18" s="2"/>
    </row>
    <row r="19">
      <c r="A19" s="2" t="inlineStr">
        <is>
          <t xml:space="preserve">Confirmations up</t>
        </is>
      </c>
      <c r="B19" s="2" t="inlineStr">
        <is>
          <t xml:space="preserve">Where semi-finished components are assembled, a sample of serial and batch numbers is checked in the ERP confirmation.</t>
        </is>
      </c>
      <c r="C19" s="2" t="inlineStr">
        <is>
          <t xml:space="preserve">DM can transfer serial and batch numbers of assembled semi-finished components within the confirmation messages. A sample check shows whether the traceability link survives the hand-off.</t>
        </is>
      </c>
      <c r="D19" s="3"/>
      <c r="E19" s="2" t="inlineStr">
        <is>
          <t xml:space="preserve">SAP DM and S/4HANA</t>
        </is>
      </c>
      <c r="F19" s="2"/>
      <c r="G19" s="2"/>
    </row>
    <row r="20">
      <c r="A20" s="2" t="inlineStr">
        <is>
          <t xml:space="preserve">Confirmations up</t>
        </is>
      </c>
      <c r="B20" s="2" t="inlineStr">
        <is>
          <t xml:space="preserve">A daily comparison of quantity confirmed in DM against quantity confirmed in ERP exists, with a named person who clears the differences.</t>
        </is>
      </c>
      <c r="C20" s="2" t="inlineStr">
        <is>
          <t xml:space="preserve">Reconciliation turns a silent drift into a short list. It does not depend on any particular failure being noticed.</t>
        </is>
      </c>
      <c r="D20" s="3"/>
      <c r="E20" s="2" t="inlineStr">
        <is>
          <t xml:space="preserve">Plant process</t>
        </is>
      </c>
      <c r="F20" s="2"/>
      <c r="G20" s="2"/>
    </row>
    <row r="21">
      <c r="A21" s="2" t="inlineStr">
        <is>
          <t xml:space="preserve">When S/4HANA is unreachable</t>
        </is>
      </c>
      <c r="B21" s="2" t="inlineStr">
        <is>
          <t xml:space="preserve">The people who run the loop can state what each Overall Status means: New, Queued, Failed Before Queue, In Process, Delivered, Completed, Failed and Inactive.</t>
        </is>
      </c>
      <c r="C21" s="2" t="inlineStr">
        <is>
          <t xml:space="preserve">Operators and integration staff who read the same status differently can disagree about whether a message was lost.</t>
        </is>
      </c>
      <c r="D21" s="3"/>
      <c r="E21" s="2" t="inlineStr">
        <is>
          <t xml:space="preserve">SAP DM</t>
        </is>
      </c>
      <c r="F21" s="2"/>
      <c r="G21" s="2"/>
    </row>
    <row r="22">
      <c r="A22" s="2" t="inlineStr">
        <is>
          <t xml:space="preserve">When S/4HANA is unreachable</t>
        </is>
      </c>
      <c r="B22" s="2" t="inlineStr">
        <is>
          <t xml:space="preserve">For every message type in your scope, a written answer exists to: what happens when the ERP system is unreachable?</t>
        </is>
      </c>
      <c r="C22" s="2" t="inlineStr">
        <is>
          <t xml:space="preserve">The queued statuses apply only to certain message types. Do not assume every message type is queued and replayed.</t>
        </is>
      </c>
      <c r="D22" s="3"/>
      <c r="E22" s="2" t="inlineStr">
        <is>
          <t xml:space="preserve">SAP DM</t>
        </is>
      </c>
      <c r="F22" s="2"/>
      <c r="G22" s="2"/>
    </row>
    <row r="23">
      <c r="A23" s="2" t="inlineStr">
        <is>
          <t xml:space="preserve">When S/4HANA is unreachable</t>
        </is>
      </c>
      <c r="B23" s="2" t="inlineStr">
        <is>
          <t xml:space="preserve">A written retry rule exists for Failed and Failed Before Queue messages: who retries, from where and how soon.</t>
        </is>
      </c>
      <c r="C23" s="2" t="inlineStr">
        <is>
          <t xml:space="preserve">SAP allows those messages to be retried. Without an owner and a clock, they can sit until someone complains.</t>
        </is>
      </c>
      <c r="D23" s="3"/>
      <c r="E23" s="2" t="inlineStr">
        <is>
          <t xml:space="preserve">SAP DM</t>
        </is>
      </c>
      <c r="F23" s="2"/>
      <c r="G23" s="2"/>
    </row>
    <row r="24">
      <c r="A24" s="2" t="inlineStr">
        <is>
          <t xml:space="preserve">When S/4HANA is unreachable</t>
        </is>
      </c>
      <c r="B24" s="2" t="inlineStr">
        <is>
          <t xml:space="preserve">A written rule exists for In Process messages: retry only when certain that the scenario did not succeed in the target system, and set to Inactive when no retry is needed.</t>
        </is>
      </c>
      <c r="C24" s="2" t="inlineStr">
        <is>
          <t xml:space="preserve">Retrying an In Process message that actually succeeded can leave data inconsistent between DM and ERP. SAP says to retry outbound only if ERP was not updated, and inbound only if the data was not created in DM.</t>
        </is>
      </c>
      <c r="D24" s="3"/>
      <c r="E24" s="2" t="inlineStr">
        <is>
          <t xml:space="preserve">SAP DM</t>
        </is>
      </c>
      <c r="F24" s="2"/>
      <c r="G24" s="2"/>
    </row>
    <row r="25">
      <c r="A25" s="2" t="inlineStr">
        <is>
          <t xml:space="preserve">When S/4HANA is unreachable</t>
        </is>
      </c>
      <c r="B25" s="2" t="inlineStr">
        <is>
          <t xml:space="preserve">The Integration Message Failure Notification is activated in Manage Business Settings for the message types in scope, and a named person receives the event.</t>
        </is>
      </c>
      <c r="C25" s="2" t="inlineStr">
        <is>
          <t xml:space="preserve">The notification fires when a selected message type reaches Failed or Failed Before Queue. An active setting with nobody reading it is not monitoring.</t>
        </is>
      </c>
      <c r="D25" s="3"/>
      <c r="E25" s="2" t="inlineStr">
        <is>
          <t xml:space="preserve">SAP DM</t>
        </is>
      </c>
      <c r="F25" s="2"/>
      <c r="G25" s="2"/>
    </row>
    <row r="26">
      <c r="A26" s="2" t="inlineStr">
        <is>
          <t xml:space="preserve">When S/4HANA is unreachable</t>
        </is>
      </c>
      <c r="B26" s="2" t="inlineStr">
        <is>
          <t xml:space="preserve">The Integration Message Dashboard is reviewed on a schedule, and Check Integration Configuration is run after every integration change.</t>
        </is>
      </c>
      <c r="C26" s="2" t="inlineStr">
        <is>
          <t xml:space="preserve">The dashboard shows payloads, retries and submessages, and checks scenarios for configuration errors. It is the first place to look and the cheapest to keep clean.</t>
        </is>
      </c>
      <c r="D26" s="3"/>
      <c r="E26" s="2" t="inlineStr">
        <is>
          <t xml:space="preserve">SAP DM</t>
        </is>
      </c>
      <c r="F26" s="2"/>
      <c r="G26" s="2"/>
    </row>
    <row r="27">
      <c r="A27" s="2" t="inlineStr">
        <is>
          <t xml:space="preserve">When S/4HANA is unreachable</t>
        </is>
      </c>
      <c r="B27" s="2" t="inlineStr">
        <is>
          <t xml:space="preserve">The default retention is understood: Completed and Inactive messages leave the dashboard list after 2 weeks, and the retention period is set deliberately.</t>
        </is>
      </c>
      <c r="C27" s="2" t="inlineStr">
        <is>
          <t xml:space="preserve">Evidence that a message went through can disappear before the audit question arrives. Retention can be customised in Retention Settings.</t>
        </is>
      </c>
      <c r="D27" s="3"/>
      <c r="E27" s="2" t="inlineStr">
        <is>
          <t xml:space="preserve">SAP DM</t>
        </is>
      </c>
      <c r="F27" s="2"/>
      <c r="G27" s="2"/>
    </row>
    <row r="28">
      <c r="A28" s="2" t="inlineStr">
        <is>
          <t xml:space="preserve">When S/4HANA is unreachable</t>
        </is>
      </c>
      <c r="B28" s="2" t="inlineStr">
        <is>
          <t xml:space="preserve">If 'CPI Async Mode' is switched on in Manage Collaboration Directives, staff know that Delivered means received by Cloud Integration but not yet sent to the ERP system.</t>
        </is>
      </c>
      <c r="C28" s="2" t="inlineStr">
        <is>
          <t xml:space="preserve">Reading Delivered as 'posted in ERP' is a false comfort. Only Completed means the message was sent successfully.</t>
        </is>
      </c>
      <c r="D28" s="3"/>
      <c r="E28" s="2" t="inlineStr">
        <is>
          <t xml:space="preserve">Cloud Integration</t>
        </is>
      </c>
      <c r="F28" s="2"/>
      <c r="G28" s="2"/>
    </row>
    <row r="29">
      <c r="A29" s="2" t="inlineStr">
        <is>
          <t xml:space="preserve">When S/4HANA is unreachable</t>
        </is>
      </c>
      <c r="B29" s="2" t="inlineStr">
        <is>
          <t xml:space="preserve">The team knows that Overall Status and DM Integration Status can differ: an ERP-side error such as 'Order locked in ERP' shows Overall Status Failed while the DM Integration Status is Completed.</t>
        </is>
      </c>
      <c r="C29" s="2" t="inlineStr">
        <is>
          <t xml:space="preserve">SAP Cloud ALM uses the DM Integration Status. A dashboard that shows Completed can hide a failure that Overall Status reports.</t>
        </is>
      </c>
      <c r="D29" s="3"/>
      <c r="E29" s="2" t="inlineStr">
        <is>
          <t xml:space="preserve">SAP DM</t>
        </is>
      </c>
      <c r="F29" s="2"/>
      <c r="G29" s="2"/>
    </row>
    <row r="30">
      <c r="A30" s="2" t="inlineStr">
        <is>
          <t xml:space="preserve">When S/4HANA is unreachable</t>
        </is>
      </c>
      <c r="B30" s="2" t="inlineStr">
        <is>
          <t xml:space="preserve">Monitoring does not rely on SAP Cloud ALM alone, because a message stuck in Not Started appears only in the DM Integration Message Dashboard.</t>
        </is>
      </c>
      <c r="C30" s="2" t="inlineStr">
        <is>
          <t xml:space="preserve">SAP states that Not Started is not shown in Cloud ALM. A Cloud ALM-only view has a known blind spot.</t>
        </is>
      </c>
      <c r="D30" s="3"/>
      <c r="E30" s="2" t="inlineStr">
        <is>
          <t xml:space="preserve">SAP DM</t>
        </is>
      </c>
      <c r="F30" s="2"/>
      <c r="G30" s="2"/>
    </row>
    <row r="31">
      <c r="A31" s="2" t="inlineStr">
        <is>
          <t xml:space="preserve">When S/4HANA is unreachable</t>
        </is>
      </c>
      <c r="B31" s="2" t="inlineStr">
        <is>
          <t xml:space="preserve">The team has tested, in a non-production system, what floor stock transactions the operators can and cannot complete while the ERP system is down.</t>
        </is>
      </c>
      <c r="C31" s="2" t="inlineStr">
        <is>
          <t xml:space="preserve">SAP says DM floor stock management supports mistake proofing while the ERP system is down. That claim is about floor stock only, so test it instead of extending it to every transaction.</t>
        </is>
      </c>
      <c r="D31" s="3"/>
      <c r="E31" s="2" t="inlineStr">
        <is>
          <t xml:space="preserve">SAP DM</t>
        </is>
      </c>
      <c r="F31" s="2"/>
      <c r="G31" s="2"/>
    </row>
    <row r="32">
      <c r="A32" s="2" t="inlineStr">
        <is>
          <t xml:space="preserve">When S/4HANA is unreachable</t>
        </is>
      </c>
      <c r="B32" s="2" t="inlineStr">
        <is>
          <t xml:space="preserve">The SAP support components for the scope are known (for example MFG-DM-ME-INT for integration), and a person with an S-user can open incidents.</t>
        </is>
      </c>
      <c r="C32" s="2" t="inlineStr">
        <is>
          <t xml:space="preserve">Incidents require an S-user (SAP Note 3323881). Discovering that during an outage can cost hours.</t>
        </is>
      </c>
      <c r="D32" s="3"/>
      <c r="E32" s="2" t="inlineStr">
        <is>
          <t xml:space="preserve">Plant process</t>
        </is>
      </c>
      <c r="F32" s="2"/>
      <c r="G32" s="2"/>
    </row>
    <row r="33">
      <c r="A33" s="2" t="inlineStr">
        <is>
          <t xml:space="preserve">When S/4HANA is unreachable</t>
        </is>
      </c>
      <c r="B33" s="2" t="inlineStr">
        <is>
          <t xml:space="preserve">An ERP outage runbook tells operators what to do on the floor, what to write down and how to re-enter or confirm the work afterwards.</t>
        </is>
      </c>
      <c r="C33" s="2" t="inlineStr">
        <is>
          <t xml:space="preserve">Teams that improvise during an outage can create duplicates and gaps that the retry rules then have to untangle.</t>
        </is>
      </c>
      <c r="D33" s="3"/>
      <c r="E33" s="2" t="inlineStr">
        <is>
          <t xml:space="preserve">Plant process</t>
        </is>
      </c>
      <c r="F33" s="2"/>
      <c r="G33" s="2"/>
    </row>
    <row r="34">
      <c r="A34" s="2" t="inlineStr">
        <is>
          <t xml:space="preserve">Quality</t>
        </is>
      </c>
      <c r="B34" s="2" t="inlineStr">
        <is>
          <t xml:space="preserve">For S/4HANA Cloud Public Edition, releasing an order creates an in-process inspection lot (type 03) and its inspection characteristics reach DM for one real order.</t>
        </is>
      </c>
      <c r="C34" s="2" t="inlineStr">
        <is>
          <t xml:space="preserve">SAP documents that release automatically creates the lot and transfers the characteristics. Checking a real order shows whether the quality plan is wired in.</t>
        </is>
      </c>
      <c r="D34" s="3"/>
      <c r="E34" s="2" t="inlineStr">
        <is>
          <t xml:space="preserve">S/4HANA and SAP DM</t>
        </is>
      </c>
      <c r="F34" s="2"/>
      <c r="G34" s="2"/>
    </row>
    <row r="35">
      <c r="A35" s="2" t="inlineStr">
        <is>
          <t xml:space="preserve">Quality</t>
        </is>
      </c>
      <c r="B35" s="2" t="inlineStr">
        <is>
          <t xml:space="preserve">The release sequence is documented: the order is first released in S/4HANA Cloud Public Edition, which creates the lot, and then released to the shop floor separately in DM.</t>
        </is>
      </c>
      <c r="C35" s="2" t="inlineStr">
        <is>
          <t xml:space="preserve">Two releases are easy to conflate. Someone who releases only one of them may leave the order without its inspection lot or without its shop-floor release.</t>
        </is>
      </c>
      <c r="D35" s="3"/>
      <c r="E35" s="2" t="inlineStr">
        <is>
          <t xml:space="preserve">S/4HANA and SAP DM</t>
        </is>
      </c>
      <c r="F35" s="2"/>
      <c r="G35" s="2"/>
    </row>
    <row r="36">
      <c r="A36" s="2" t="inlineStr">
        <is>
          <t xml:space="preserve">Quality</t>
        </is>
      </c>
      <c r="B36" s="2" t="inlineStr">
        <is>
          <t xml:space="preserve">Operators record inspection results in the Order POD, Work Center POD or Operation Activity POD that the plant has chosen, and the choice is written down.</t>
        </is>
      </c>
      <c r="C36" s="2" t="inlineStr">
        <is>
          <t xml:space="preserve">Results recorded in a place the quality manager does not look can be missed.</t>
        </is>
      </c>
      <c r="D36" s="3"/>
      <c r="E36" s="2" t="inlineStr">
        <is>
          <t xml:space="preserve">SAP DM</t>
        </is>
      </c>
      <c r="F36" s="2"/>
      <c r="G36" s="2"/>
    </row>
    <row r="37">
      <c r="A37" s="2" t="inlineStr">
        <is>
          <t xml:space="preserve">Quality</t>
        </is>
      </c>
      <c r="B37" s="2" t="inlineStr">
        <is>
          <t xml:space="preserve">For S/4HANA Cloud Public Edition, SAP_COM_0318 is maintained and the quality inspection plugins are in the chosen POD, and one recorded result has been seen on the inspection lot in S/4HANA after the operation activity was completed.</t>
        </is>
      </c>
      <c r="C37" s="2" t="inlineStr">
        <is>
          <t xml:space="preserve">SAP documents that results synchronise to the inspection lot after an operation activity is completed. A result that has not synchronised is not on the lot in S/4HANA.</t>
        </is>
      </c>
      <c r="D37" s="3"/>
      <c r="E37" s="2" t="inlineStr">
        <is>
          <t xml:space="preserve">S/4HANA and SAP DM</t>
        </is>
      </c>
      <c r="F37" s="2"/>
      <c r="G37" s="2"/>
    </row>
    <row r="38">
      <c r="A38" s="2" t="inlineStr">
        <is>
          <t xml:space="preserve">Quality</t>
        </is>
      </c>
      <c r="B38" s="2" t="inlineStr">
        <is>
          <t xml:space="preserve">For SAP ERP or SAP S/4HANA discrete production orders processed in POD 2.0, the team knows that inspection-lot updates are locked after release in DM unless the documented override is configured; confirm applicability separately for Public Edition.</t>
        </is>
      </c>
      <c r="C38" s="2" t="inlineStr">
        <is>
          <t xml:space="preserve">A quality plan corrected in ERP after release does not change what the operator is asked to measure. The change process must handle already-released orders.</t>
        </is>
      </c>
      <c r="D38" s="3"/>
      <c r="E38" s="2" t="inlineStr">
        <is>
          <t xml:space="preserve">S/4HANA and SAP DM</t>
        </is>
      </c>
      <c r="F38" s="2"/>
      <c r="G38" s="2"/>
    </row>
    <row r="39">
      <c r="A39" s="2" t="inlineStr">
        <is>
          <t xml:space="preserve">Quality</t>
        </is>
      </c>
      <c r="B39" s="2" t="inlineStr">
        <is>
          <t xml:space="preserve">If the plant uses DM visual inspection, there is a plan for the capability, since SAP's page carries a caution that it will be deprecated in a future release (no date and no successor named).</t>
        </is>
      </c>
      <c r="C39" s="2" t="inlineStr">
        <is>
          <t xml:space="preserve">Building a quality process on a capability flagged for deprecation needs an exit path agreed before the date is announced.</t>
        </is>
      </c>
      <c r="D39" s="3"/>
      <c r="E39" s="2" t="inlineStr">
        <is>
          <t xml:space="preserve">SAP DM</t>
        </is>
      </c>
      <c r="F39" s="2"/>
      <c r="G39" s="2"/>
    </row>
    <row r="40">
      <c r="A40" s="2" t="inlineStr">
        <is>
          <t xml:space="preserve">Quality</t>
        </is>
      </c>
      <c r="B40" s="2" t="inlineStr">
        <is>
          <t xml:space="preserve">If premium AI features are in the quality plan, the additional entitlement and authorisation have been confirmed with SAP before anyone designs around them.</t>
        </is>
      </c>
      <c r="C40" s="2" t="inlineStr">
        <is>
          <t xml:space="preserve">SAP states that premium AI features need an additional entitlement and authorisation. An unlicensed feature is a project dependency, not a capability.</t>
        </is>
      </c>
      <c r="D40" s="3"/>
      <c r="E40" s="2" t="inlineStr">
        <is>
          <t xml:space="preserve">SAP DM</t>
        </is>
      </c>
      <c r="F40" s="2"/>
      <c r="G40" s="2"/>
    </row>
    <row r="41">
      <c r="A41" s="2" t="inlineStr">
        <is>
          <t xml:space="preserve">Quality</t>
        </is>
      </c>
      <c r="B41" s="2" t="inlineStr">
        <is>
          <t xml:space="preserve">A named quality owner decides what happens to a locked lot or a nonconformance that DM and ERP record differently.</t>
        </is>
      </c>
      <c r="C41" s="2" t="inlineStr">
        <is>
          <t xml:space="preserve">Quality gaps sit between the plant, the ERP lead and the quality manager. Someone has to own the question.</t>
        </is>
      </c>
      <c r="D41" s="3"/>
      <c r="E41" s="2" t="inlineStr">
        <is>
          <t xml:space="preserve">Plant process</t>
        </is>
      </c>
      <c r="F41" s="2"/>
      <c r="G41" s="2"/>
    </row>
    <row r="42">
      <c r="A42" s="2" t="inlineStr">
        <is>
          <t xml:space="preserve">Genealogy and OEE inputs</t>
        </is>
      </c>
      <c r="B42" s="2" t="inlineStr">
        <is>
          <t xml:space="preserve">Pick one serial or batch shipped last month and rebuild its genealogy from the SFC Report, then check it against what ERP shows.</t>
        </is>
      </c>
      <c r="C42" s="2" t="inlineStr">
        <is>
          <t xml:space="preserve">The SFC Report shows production log, component consumption, nonconformances and data collection per SFC. A real rebuild is the most direct test.</t>
        </is>
      </c>
      <c r="D42" s="3"/>
      <c r="E42" s="2" t="inlineStr">
        <is>
          <t xml:space="preserve">SAP DM</t>
        </is>
      </c>
      <c r="F42" s="2"/>
      <c r="G42" s="2"/>
    </row>
    <row r="43">
      <c r="A43" s="2" t="inlineStr">
        <is>
          <t xml:space="preserve">Genealogy and OEE inputs</t>
        </is>
      </c>
      <c r="B43" s="2" t="inlineStr">
        <is>
          <t xml:space="preserve">The team knows when an inventory ID is generated: on transfer from ERP, on completion of work on an SFC, on goods receipt and in the other cases SAP lists.</t>
        </is>
      </c>
      <c r="C43" s="2" t="inlineStr">
        <is>
          <t xml:space="preserve">SAP calls the inventory ID a key record for genealogy, so check that the material you need to trace has one.</t>
        </is>
      </c>
      <c r="D43" s="3"/>
      <c r="E43" s="2" t="inlineStr">
        <is>
          <t xml:space="preserve">SAP DM</t>
        </is>
      </c>
      <c r="F43" s="2"/>
      <c r="G43" s="2"/>
    </row>
    <row r="44">
      <c r="A44" s="2" t="inlineStr">
        <is>
          <t xml:space="preserve">Genealogy and OEE inputs</t>
        </is>
      </c>
      <c r="B44" s="2" t="inlineStr">
        <is>
          <t xml:space="preserve">A one-page note records which system is the system of record for which stock: ERP for inventory management, DM for floor stock management.</t>
        </is>
      </c>
      <c r="C44" s="2" t="inlineStr">
        <is>
          <t xml:space="preserve">Two systems that each think they own the same quantity can produce two answers. SAP states the split explicitly.</t>
        </is>
      </c>
      <c r="D44" s="3"/>
      <c r="E44" s="2" t="inlineStr">
        <is>
          <t xml:space="preserve">S/4HANA and SAP DM</t>
        </is>
      </c>
      <c r="F44" s="2"/>
      <c r="G44" s="2"/>
    </row>
    <row r="45">
      <c r="A45" s="2" t="inlineStr">
        <is>
          <t xml:space="preserve">Genealogy and OEE inputs</t>
        </is>
      </c>
      <c r="B45" s="2" t="inlineStr">
        <is>
          <t xml:space="preserve">For order-specific consumption (movement type 261 posted in ERP), the team knows that consumption during assembly in DM is not reported back to ERP.</t>
        </is>
      </c>
      <c r="C45" s="2" t="inlineStr">
        <is>
          <t xml:space="preserve">The stock is already consumed in the ERP and DM reserves an inventory ID for the order; SAP states the consumption is not reported back, so ERP-side and DM-side consumption figures can differ by design.</t>
        </is>
      </c>
      <c r="D45" s="3"/>
      <c r="E45" s="2" t="inlineStr">
        <is>
          <t xml:space="preserve">S/4HANA and SAP DM</t>
        </is>
      </c>
      <c r="F45" s="2"/>
      <c r="G45" s="2"/>
    </row>
    <row r="46">
      <c r="A46" s="2" t="inlineStr">
        <is>
          <t xml:space="preserve">Genealogy and OEE inputs</t>
        </is>
      </c>
      <c r="B46" s="2" t="inlineStr">
        <is>
          <t xml:space="preserve">The floor stock goods movements the plant uses are on SAP's supported list for its inventory management mode, and each was tested.</t>
        </is>
      </c>
      <c r="C46" s="2" t="inlineStr">
        <is>
          <t xml:space="preserve">SAP lists the supported inbound and outbound movement types per mode. An untested movement may show a problem only when someone first attempts it.</t>
        </is>
      </c>
      <c r="D46" s="3"/>
      <c r="E46" s="2" t="inlineStr">
        <is>
          <t xml:space="preserve">S/4HANA and SAP DM</t>
        </is>
      </c>
      <c r="F46" s="2"/>
      <c r="G46" s="2"/>
    </row>
    <row r="47">
      <c r="A47" s="2" t="inlineStr">
        <is>
          <t xml:space="preserve">Genealogy and OEE inputs</t>
        </is>
      </c>
      <c r="B47" s="2" t="inlineStr">
        <is>
          <t xml:space="preserve">If serialised floor stock is transferred from SAP ERP or SAP S/4HANA to DM through INVCON03, verify the serial-number segment under E1ICIT and the related customising (SAP Note 3452935).</t>
        </is>
      </c>
      <c r="C47" s="2" t="inlineStr">
        <is>
          <t xml:space="preserve">INVCON03 does not support serial numbers by default, so transferring serialised stock needs the extension.</t>
        </is>
      </c>
      <c r="D47" s="3"/>
      <c r="E47" s="2" t="inlineStr">
        <is>
          <t xml:space="preserve">S/4HANA and SAP DM</t>
        </is>
      </c>
      <c r="F47" s="2"/>
      <c r="G47" s="2"/>
    </row>
    <row r="48">
      <c r="A48" s="2" t="inlineStr">
        <is>
          <t xml:space="preserve">Genealogy and OEE inputs</t>
        </is>
      </c>
      <c r="B48" s="2" t="inlineStr">
        <is>
          <t xml:space="preserve">Everyone who reads OEE knows the formula: Availability x Performance x Quality, and which of the three each report is showing.</t>
        </is>
      </c>
      <c r="C48" s="2" t="inlineStr">
        <is>
          <t xml:space="preserve">SAP defines OEE as the product of three KPIs. A single percentage with no breakdown does not show which loss to chase.</t>
        </is>
      </c>
      <c r="D48" s="3"/>
      <c r="E48" s="2" t="inlineStr">
        <is>
          <t xml:space="preserve">SAP DM</t>
        </is>
      </c>
      <c r="F48" s="2"/>
      <c r="G48" s="2"/>
    </row>
    <row r="49">
      <c r="A49" s="2" t="inlineStr">
        <is>
          <t xml:space="preserve">Genealogy and OEE inputs</t>
        </is>
      </c>
      <c r="B49" s="2" t="inlineStr">
        <is>
          <t xml:space="preserve">Shifts are configured as a continuous shift without gaps or overlaps, and the team knows that only one shift interval is considered and day overrides and shift calendar rules are ignored.</t>
        </is>
      </c>
      <c r="C49" s="2" t="inlineStr">
        <is>
          <t xml:space="preserve">With no shift configured, shift duration is taken as 24 hours, and operations run outside any shift are treated as open and distort future shifts.</t>
        </is>
      </c>
      <c r="D49" s="3"/>
      <c r="E49" s="2" t="inlineStr">
        <is>
          <t xml:space="preserve">SAP DM</t>
        </is>
      </c>
      <c r="F49" s="2"/>
      <c r="G49" s="2"/>
    </row>
    <row r="50">
      <c r="A50" s="2" t="inlineStr">
        <is>
          <t xml:space="preserve">Genealogy and OEE inputs</t>
        </is>
      </c>
      <c r="B50" s="2" t="inlineStr">
        <is>
          <t xml:space="preserve">The team knows that OEE treats SFCs on hold, resumed or signed off as active until the operation activity is completed, and what that does to the Performance KPI.</t>
        </is>
      </c>
      <c r="C50" s="2" t="inlineStr">
        <is>
          <t xml:space="preserve">SAP documents this as having an impact on Performance. Without that knowledge, a good line can look slow.</t>
        </is>
      </c>
      <c r="D50" s="3"/>
      <c r="E50" s="2" t="inlineStr">
        <is>
          <t xml:space="preserve">SAP DM</t>
        </is>
      </c>
      <c r="F50" s="2"/>
      <c r="G50" s="2"/>
    </row>
    <row r="51">
      <c r="A51" s="2" t="inlineStr">
        <is>
          <t xml:space="preserve">Genealogy and OEE inputs</t>
        </is>
      </c>
      <c r="B51" s="2" t="inlineStr">
        <is>
          <t xml:space="preserve">Each equipment signal that feeds OEE (counts, run state, downtime reasons) has a named owner and a sample comparison against a manual count.</t>
        </is>
      </c>
      <c r="C51" s="2" t="inlineStr">
        <is>
          <t xml:space="preserve">OEE can only be as accurate as its inputs. A signal that nobody owns can drift unnoticed.</t>
        </is>
      </c>
      <c r="D51" s="3"/>
      <c r="E51" s="2" t="inlineStr">
        <is>
          <t xml:space="preserve">Equipment layer</t>
        </is>
      </c>
      <c r="F51" s="2"/>
      <c r="G51" s="2"/>
    </row>
    <row r="52">
      <c r="A52" s="2" t="inlineStr">
        <is>
          <t xml:space="preserve">Genealogy and OEE inputs</t>
        </is>
      </c>
      <c r="B52" s="2" t="inlineStr">
        <is>
          <t xml:space="preserve">Scrap and rework counts seen on the floor are compared periodically with what ERP posts.</t>
        </is>
      </c>
      <c r="C52" s="2" t="inlineStr">
        <is>
          <t xml:space="preserve">Counts that agree in total can still disagree by reason or product, which is where cost and traceability errors hide.</t>
        </is>
      </c>
      <c r="D52" s="3"/>
      <c r="E52" s="2" t="inlineStr">
        <is>
          <t xml:space="preserve">Plant process</t>
        </is>
      </c>
      <c r="F52" s="2"/>
      <c r="G52" s="2"/>
    </row>
    <row r="53">
      <c r="A53" s="2" t="inlineStr">
        <is>
          <t xml:space="preserve">Master data</t>
        </is>
      </c>
      <c r="B53" s="2" t="inlineStr">
        <is>
          <t xml:space="preserve">Each ERP system has a unique system ID, and plant names are unique at client level across ERP systems (or plant mapping is in place).</t>
        </is>
      </c>
      <c r="C53" s="2" t="inlineStr">
        <is>
          <t xml:space="preserve">SAP lists both as prerequisites and requires plant mapping where plant names are not unique. Treat a duplicate as a routing risk to test, not as documented behaviour.</t>
        </is>
      </c>
      <c r="D53" s="3"/>
      <c r="E53" s="2" t="inlineStr">
        <is>
          <t xml:space="preserve">S/4HANA and Cloud Integration</t>
        </is>
      </c>
      <c r="F53" s="2"/>
      <c r="G53" s="2"/>
    </row>
    <row r="54">
      <c r="A54" s="2" t="inlineStr">
        <is>
          <t xml:space="preserve">Master data</t>
        </is>
      </c>
      <c r="B54" s="2" t="inlineStr">
        <is>
          <t xml:space="preserve">Every work centre that confirms activity has a standard value key.</t>
        </is>
      </c>
      <c r="C54" s="2" t="inlineStr">
        <is>
          <t xml:space="preserve">SAP lists it as a prerequisite for activity confirmation.</t>
        </is>
      </c>
      <c r="D54" s="3"/>
      <c r="E54" s="2" t="inlineStr">
        <is>
          <t xml:space="preserve">S/4HANA</t>
        </is>
      </c>
      <c r="F54" s="2"/>
      <c r="G54" s="2"/>
    </row>
    <row r="55">
      <c r="A55" s="2" t="inlineStr">
        <is>
          <t xml:space="preserve">Master data</t>
        </is>
      </c>
      <c r="B55" s="2" t="inlineStr">
        <is>
          <t xml:space="preserve">Every routing used for activity confirmation or planned-order scrap has at least one ERP reporting step.</t>
        </is>
      </c>
      <c r="C55" s="2" t="inlineStr">
        <is>
          <t xml:space="preserve">SAP lists this as a prerequisite for both flows, and DM uses the next reporting step it finds when scrap happens elsewhere.</t>
        </is>
      </c>
      <c r="D55" s="3"/>
      <c r="E55" s="2" t="inlineStr">
        <is>
          <t xml:space="preserve">S/4HANA</t>
        </is>
      </c>
      <c r="F55" s="2"/>
      <c r="G55" s="2"/>
    </row>
    <row r="56">
      <c r="A56" s="2" t="inlineStr">
        <is>
          <t xml:space="preserve">Master data</t>
        </is>
      </c>
      <c r="B56" s="2" t="inlineStr">
        <is>
          <t xml:space="preserve">A list exists of materials with the 'Auto complete and confirm' flag set, reviewed against the plant's discrete and process products.</t>
        </is>
      </c>
      <c r="C56" s="2" t="inlineStr">
        <is>
          <t xml:space="preserve">The flag at material level decides discrete or process handling in DM. It is easy to set once and forget.</t>
        </is>
      </c>
      <c r="D56" s="3"/>
      <c r="E56" s="2" t="inlineStr">
        <is>
          <t xml:space="preserve">S/4HANA</t>
        </is>
      </c>
      <c r="F56" s="2"/>
      <c r="G56" s="2"/>
    </row>
    <row r="57">
      <c r="A57" s="2" t="inlineStr">
        <is>
          <t xml:space="preserve">Master data</t>
        </is>
      </c>
      <c r="B57" s="2" t="inlineStr">
        <is>
          <t xml:space="preserve">Time-based components that need serial-number reporting are identified and a separately validated traceability path is agreed, because SAP does not support serial-number reporting for them.</t>
        </is>
      </c>
      <c r="C57" s="2" t="inlineStr">
        <is>
          <t xml:space="preserve">SAP does not support serial-number reporting for time-based components. Collecting the component SFC during assembly is a separate prerequisite; it does not remove this limitation.</t>
        </is>
      </c>
      <c r="D57" s="3"/>
      <c r="E57" s="2" t="inlineStr">
        <is>
          <t xml:space="preserve">SAP DM</t>
        </is>
      </c>
      <c r="F57" s="2"/>
      <c r="G57" s="2"/>
    </row>
    <row r="58">
      <c r="A58" s="2" t="inlineStr">
        <is>
          <t xml:space="preserve">Master data</t>
        </is>
      </c>
      <c r="B58" s="2" t="inlineStr">
        <is>
          <t xml:space="preserve">BOMs and routings used by DM are reviewed and corrected in their owning system, and each change is tested with a trial order.</t>
        </is>
      </c>
      <c r="C58" s="2" t="inlineStr">
        <is>
          <t xml:space="preserve">SAP documents local BOM and routing overrides in DM, and changes made in DM are not reflected back to the ERP system. Compare the BOM with the components actually recorded as assembled or consumed in the SFC Report, including non-BOM components.</t>
        </is>
      </c>
      <c r="D58" s="3"/>
      <c r="E58" s="2" t="inlineStr">
        <is>
          <t xml:space="preserve">S/4HANA and SAP DM</t>
        </is>
      </c>
      <c r="F58" s="2"/>
      <c r="G58" s="2"/>
    </row>
    <row r="59">
      <c r="A59" s="2" t="inlineStr">
        <is>
          <t xml:space="preserve">Master data</t>
        </is>
      </c>
      <c r="B59" s="2" t="inlineStr">
        <is>
          <t xml:space="preserve">Inspection plans and characteristics are right in the ERP system before an order is released.</t>
        </is>
      </c>
      <c r="C59" s="2" t="inlineStr">
        <is>
          <t xml:space="preserve">For the documented SAP ERP or SAP S/4HANA discrete-order setup in POD 2.0, inspection-lot updates are locked after release in DM unless the documented override is configured. Confirm applicability for other editions before using this check.</t>
        </is>
      </c>
      <c r="D59" s="3"/>
      <c r="E59" s="2" t="inlineStr">
        <is>
          <t xml:space="preserve">S/4HANA</t>
        </is>
      </c>
      <c r="F59" s="2"/>
      <c r="G59" s="2"/>
    </row>
    <row r="60">
      <c r="A60" s="2" t="inlineStr">
        <is>
          <t xml:space="preserve">Master data</t>
        </is>
      </c>
      <c r="B60" s="2" t="inlineStr">
        <is>
          <t xml:space="preserve">The semi-finished components that must be traceable are listed, with how their serial or batch number is captured at assembly.</t>
        </is>
      </c>
      <c r="C60" s="2" t="inlineStr">
        <is>
          <t xml:space="preserve">DM can transfer serial and batch numbers of assembled semi-finished components to the ERP system within confirmation messages. A component nobody listed is a component nobody checks.</t>
        </is>
      </c>
      <c r="D60" s="3"/>
      <c r="E60" s="2" t="inlineStr">
        <is>
          <t xml:space="preserve">S/4HANA and SAP DM</t>
        </is>
      </c>
      <c r="F60" s="2"/>
      <c r="G60" s="2"/>
    </row>
    <row r="61">
      <c r="A61" s="2" t="inlineStr">
        <is>
          <t xml:space="preserve">Master data</t>
        </is>
      </c>
      <c r="B61" s="2" t="inlineStr">
        <is>
          <t xml:space="preserve">A named person owns master data change control for the loop, and every change to a material, work centre, routing or BOM that DM uses triggers a test order.</t>
        </is>
      </c>
      <c r="C61" s="2" t="inlineStr">
        <is>
          <t xml:space="preserve">Loop symptoms can trace back to master data, and master data can fail quietly.</t>
        </is>
      </c>
      <c r="D61" s="3"/>
      <c r="E61" s="2" t="inlineStr">
        <is>
          <t xml:space="preserve">Plant process</t>
        </is>
      </c>
      <c r="F61" s="2"/>
      <c r="G61" s="2"/>
    </row>
  </sheetData>
  <autoFilter ref="A1:G61"/>
  <dataValidations count="1">
    <dataValidation type="list" allowBlank="1" showInputMessage="1" showErrorMessage="1" errorTitle="Status" error="Choose Met, Partial, Gap or Not applicable." promptTitle="Status" prompt="Met, Partial, Gap or Not applicable, based on evidence you can show." sqref="D2:D61">
      <formula1>"Met,Partial,Gap,Not applicable"</formula1>
    </dataValidation>
  </dataValidations>
  <pageMargins left="0.5" right="0.5" top="0.75" bottom="0.75" header="0.3" footer="0.3"/>
  <pageSetup orientation="landscape" fitToHeight="0"/>
</worksheet>
</file>

<file path=xl/worksheets/sheet2.xml><?xml version="1.0" encoding="utf-8"?>
<worksheet xmlns="http://schemas.openxmlformats.org/spreadsheetml/2006/main" xmlns:r="http://schemas.openxmlformats.org/officeDocument/2006/relationships">
  <dimension ref="A1:I65"/>
  <sheetViews>
    <sheetView workbookViewId="0">
      <pane ySplit="5" topLeftCell="A6" activePane="bottomLeft" state="frozen"/>
      <selection pane="bottomLeft"/>
    </sheetView>
  </sheetViews>
  <sheetFormatPr defaultRowHeight="15"/>
  <cols>
    <col min="1" max="1" width="14" customWidth="1"/>
    <col min="2" max="2" width="26" customWidth="1"/>
    <col min="3" max="3" width="62" customWidth="1"/>
    <col min="4" max="4" width="22" customWidth="1"/>
    <col min="5" max="5" width="20" customWidth="1"/>
    <col min="6" max="6" width="36" customWidth="1"/>
    <col min="7" max="7" width="18" customWidth="1"/>
    <col min="8" max="8" width="10" customWidth="1" hidden="1"/>
    <col min="9" max="9" width="10" customWidth="1" hidden="1"/>
  </cols>
  <sheetData>
    <row r="1">
      <c r="A1" s="4" t="inlineStr">
        <is>
          <t xml:space="preserve">Gap list</t>
        </is>
      </c>
    </row>
    <row r="2">
      <c r="A2" s="2" t="inlineStr">
        <is>
          <t xml:space="preserve">Fills itself from the Register sheet: Gap rows first, then Partial, each in stage order. Do not type here; change Status on the Register sheet.</t>
        </is>
      </c>
    </row>
    <row r="3">
      <c r="A3" s="2" t="inlineStr">
        <is>
          <t xml:space="preserve">Counts</t>
        </is>
      </c>
      <c r="B3" s="2" t="inlineStr">
        <is>
          <t xml:space="preserve">Gap</t>
        </is>
      </c>
      <c r="C3" s="2">
        <f>COUNTIF(Register!$D$2:$D$61,"Gap")</f>
      </c>
      <c r="D3" s="2" t="inlineStr">
        <is>
          <t xml:space="preserve">Partial</t>
        </is>
      </c>
      <c r="E3" s="2">
        <f>COUNTIF(Register!$D$2:$D$61,"Partial")</f>
      </c>
      <c r="F3" s="2" t="inlineStr">
        <is>
          <t xml:space="preserve">Not yet assessed</t>
        </is>
      </c>
      <c r="G3" s="2">
        <f>COUNTBLANK(Register!$D$2:$D$61)</f>
      </c>
    </row>
    <row r="5" ht="24" customHeight="1">
      <c r="A5" s="1" t="inlineStr">
        <is>
          <t xml:space="preserve">Status</t>
        </is>
      </c>
      <c r="B5" s="1" t="inlineStr">
        <is>
          <t xml:space="preserve">Stage</t>
        </is>
      </c>
      <c r="C5" s="1" t="inlineStr">
        <is>
          <t xml:space="preserve">Check</t>
        </is>
      </c>
      <c r="D5" s="1" t="inlineStr">
        <is>
          <t xml:space="preserve">Owning system</t>
        </is>
      </c>
      <c r="E5" s="1" t="inlineStr">
        <is>
          <t xml:space="preserve">Owner</t>
        </is>
      </c>
      <c r="F5" s="1" t="inlineStr">
        <is>
          <t xml:space="preserve">Notes</t>
        </is>
      </c>
    </row>
    <row r="6">
      <c r="A6" s="3" t="str">
        <f>IF($H6="","",INDEX(Register!$D$2:$D$61,MOD($H6,1000)-1)&amp;"")</f>
      </c>
      <c r="B6" s="2" t="str">
        <f>IF($H6="","",INDEX(Register!$A$2:$A$61,MOD($H6,1000)-1)&amp;"")</f>
      </c>
      <c r="C6" s="2" t="str">
        <f>IF($H6="","",INDEX(Register!$B$2:$B$61,MOD($H6,1000)-1)&amp;"")</f>
      </c>
      <c r="D6" s="2" t="str">
        <f>IF($H6="","",INDEX(Register!$E$2:$E$61,MOD($H6,1000)-1)&amp;"")</f>
      </c>
      <c r="E6" s="2" t="str">
        <f>IF($H6="","",INDEX(Register!$F$2:$F$61,MOD($H6,1000)-1)&amp;"")</f>
      </c>
      <c r="F6" s="2" t="str">
        <f>IF($H6="","",INDEX(Register!$G$2:$G$61,MOD($H6,1000)-1)&amp;"")</f>
      </c>
      <c r="H6" s="2">
        <f>IF(ROWS(H$6:H6)&lt;=COUNT($I$6:$I$65),SMALL($I$6:$I$65,ROWS(H$6:H6)),"")</f>
      </c>
      <c r="I6" s="2">
        <f>IF(Register!D2="Gap",1000+2,IF(Register!D2="Partial",2000+2,""))</f>
      </c>
    </row>
    <row r="7">
      <c r="A7" s="3" t="str">
        <f>IF($H7="","",INDEX(Register!$D$2:$D$61,MOD($H7,1000)-1)&amp;"")</f>
      </c>
      <c r="B7" s="2" t="str">
        <f>IF($H7="","",INDEX(Register!$A$2:$A$61,MOD($H7,1000)-1)&amp;"")</f>
      </c>
      <c r="C7" s="2" t="str">
        <f>IF($H7="","",INDEX(Register!$B$2:$B$61,MOD($H7,1000)-1)&amp;"")</f>
      </c>
      <c r="D7" s="2" t="str">
        <f>IF($H7="","",INDEX(Register!$E$2:$E$61,MOD($H7,1000)-1)&amp;"")</f>
      </c>
      <c r="E7" s="2" t="str">
        <f>IF($H7="","",INDEX(Register!$F$2:$F$61,MOD($H7,1000)-1)&amp;"")</f>
      </c>
      <c r="F7" s="2" t="str">
        <f>IF($H7="","",INDEX(Register!$G$2:$G$61,MOD($H7,1000)-1)&amp;"")</f>
      </c>
      <c r="H7" s="2">
        <f>IF(ROWS(H$6:H7)&lt;=COUNT($I$6:$I$65),SMALL($I$6:$I$65,ROWS(H$6:H7)),"")</f>
      </c>
      <c r="I7" s="2">
        <f>IF(Register!D3="Gap",1000+3,IF(Register!D3="Partial",2000+3,""))</f>
      </c>
    </row>
    <row r="8">
      <c r="A8" s="3" t="str">
        <f>IF($H8="","",INDEX(Register!$D$2:$D$61,MOD($H8,1000)-1)&amp;"")</f>
      </c>
      <c r="B8" s="2" t="str">
        <f>IF($H8="","",INDEX(Register!$A$2:$A$61,MOD($H8,1000)-1)&amp;"")</f>
      </c>
      <c r="C8" s="2" t="str">
        <f>IF($H8="","",INDEX(Register!$B$2:$B$61,MOD($H8,1000)-1)&amp;"")</f>
      </c>
      <c r="D8" s="2" t="str">
        <f>IF($H8="","",INDEX(Register!$E$2:$E$61,MOD($H8,1000)-1)&amp;"")</f>
      </c>
      <c r="E8" s="2" t="str">
        <f>IF($H8="","",INDEX(Register!$F$2:$F$61,MOD($H8,1000)-1)&amp;"")</f>
      </c>
      <c r="F8" s="2" t="str">
        <f>IF($H8="","",INDEX(Register!$G$2:$G$61,MOD($H8,1000)-1)&amp;"")</f>
      </c>
      <c r="H8" s="2">
        <f>IF(ROWS(H$6:H8)&lt;=COUNT($I$6:$I$65),SMALL($I$6:$I$65,ROWS(H$6:H8)),"")</f>
      </c>
      <c r="I8" s="2">
        <f>IF(Register!D4="Gap",1000+4,IF(Register!D4="Partial",2000+4,""))</f>
      </c>
    </row>
    <row r="9">
      <c r="A9" s="3" t="str">
        <f>IF($H9="","",INDEX(Register!$D$2:$D$61,MOD($H9,1000)-1)&amp;"")</f>
      </c>
      <c r="B9" s="2" t="str">
        <f>IF($H9="","",INDEX(Register!$A$2:$A$61,MOD($H9,1000)-1)&amp;"")</f>
      </c>
      <c r="C9" s="2" t="str">
        <f>IF($H9="","",INDEX(Register!$B$2:$B$61,MOD($H9,1000)-1)&amp;"")</f>
      </c>
      <c r="D9" s="2" t="str">
        <f>IF($H9="","",INDEX(Register!$E$2:$E$61,MOD($H9,1000)-1)&amp;"")</f>
      </c>
      <c r="E9" s="2" t="str">
        <f>IF($H9="","",INDEX(Register!$F$2:$F$61,MOD($H9,1000)-1)&amp;"")</f>
      </c>
      <c r="F9" s="2" t="str">
        <f>IF($H9="","",INDEX(Register!$G$2:$G$61,MOD($H9,1000)-1)&amp;"")</f>
      </c>
      <c r="H9" s="2">
        <f>IF(ROWS(H$6:H9)&lt;=COUNT($I$6:$I$65),SMALL($I$6:$I$65,ROWS(H$6:H9)),"")</f>
      </c>
      <c r="I9" s="2">
        <f>IF(Register!D5="Gap",1000+5,IF(Register!D5="Partial",2000+5,""))</f>
      </c>
    </row>
    <row r="10">
      <c r="A10" s="3" t="str">
        <f>IF($H10="","",INDEX(Register!$D$2:$D$61,MOD($H10,1000)-1)&amp;"")</f>
      </c>
      <c r="B10" s="2" t="str">
        <f>IF($H10="","",INDEX(Register!$A$2:$A$61,MOD($H10,1000)-1)&amp;"")</f>
      </c>
      <c r="C10" s="2" t="str">
        <f>IF($H10="","",INDEX(Register!$B$2:$B$61,MOD($H10,1000)-1)&amp;"")</f>
      </c>
      <c r="D10" s="2" t="str">
        <f>IF($H10="","",INDEX(Register!$E$2:$E$61,MOD($H10,1000)-1)&amp;"")</f>
      </c>
      <c r="E10" s="2" t="str">
        <f>IF($H10="","",INDEX(Register!$F$2:$F$61,MOD($H10,1000)-1)&amp;"")</f>
      </c>
      <c r="F10" s="2" t="str">
        <f>IF($H10="","",INDEX(Register!$G$2:$G$61,MOD($H10,1000)-1)&amp;"")</f>
      </c>
      <c r="H10" s="2">
        <f>IF(ROWS(H$6:H10)&lt;=COUNT($I$6:$I$65),SMALL($I$6:$I$65,ROWS(H$6:H10)),"")</f>
      </c>
      <c r="I10" s="2">
        <f>IF(Register!D6="Gap",1000+6,IF(Register!D6="Partial",2000+6,""))</f>
      </c>
    </row>
    <row r="11">
      <c r="A11" s="3" t="str">
        <f>IF($H11="","",INDEX(Register!$D$2:$D$61,MOD($H11,1000)-1)&amp;"")</f>
      </c>
      <c r="B11" s="2" t="str">
        <f>IF($H11="","",INDEX(Register!$A$2:$A$61,MOD($H11,1000)-1)&amp;"")</f>
      </c>
      <c r="C11" s="2" t="str">
        <f>IF($H11="","",INDEX(Register!$B$2:$B$61,MOD($H11,1000)-1)&amp;"")</f>
      </c>
      <c r="D11" s="2" t="str">
        <f>IF($H11="","",INDEX(Register!$E$2:$E$61,MOD($H11,1000)-1)&amp;"")</f>
      </c>
      <c r="E11" s="2" t="str">
        <f>IF($H11="","",INDEX(Register!$F$2:$F$61,MOD($H11,1000)-1)&amp;"")</f>
      </c>
      <c r="F11" s="2" t="str">
        <f>IF($H11="","",INDEX(Register!$G$2:$G$61,MOD($H11,1000)-1)&amp;"")</f>
      </c>
      <c r="H11" s="2">
        <f>IF(ROWS(H$6:H11)&lt;=COUNT($I$6:$I$65),SMALL($I$6:$I$65,ROWS(H$6:H11)),"")</f>
      </c>
      <c r="I11" s="2">
        <f>IF(Register!D7="Gap",1000+7,IF(Register!D7="Partial",2000+7,""))</f>
      </c>
    </row>
    <row r="12">
      <c r="A12" s="3" t="str">
        <f>IF($H12="","",INDEX(Register!$D$2:$D$61,MOD($H12,1000)-1)&amp;"")</f>
      </c>
      <c r="B12" s="2" t="str">
        <f>IF($H12="","",INDEX(Register!$A$2:$A$61,MOD($H12,1000)-1)&amp;"")</f>
      </c>
      <c r="C12" s="2" t="str">
        <f>IF($H12="","",INDEX(Register!$B$2:$B$61,MOD($H12,1000)-1)&amp;"")</f>
      </c>
      <c r="D12" s="2" t="str">
        <f>IF($H12="","",INDEX(Register!$E$2:$E$61,MOD($H12,1000)-1)&amp;"")</f>
      </c>
      <c r="E12" s="2" t="str">
        <f>IF($H12="","",INDEX(Register!$F$2:$F$61,MOD($H12,1000)-1)&amp;"")</f>
      </c>
      <c r="F12" s="2" t="str">
        <f>IF($H12="","",INDEX(Register!$G$2:$G$61,MOD($H12,1000)-1)&amp;"")</f>
      </c>
      <c r="H12" s="2">
        <f>IF(ROWS(H$6:H12)&lt;=COUNT($I$6:$I$65),SMALL($I$6:$I$65,ROWS(H$6:H12)),"")</f>
      </c>
      <c r="I12" s="2">
        <f>IF(Register!D8="Gap",1000+8,IF(Register!D8="Partial",2000+8,""))</f>
      </c>
    </row>
    <row r="13">
      <c r="A13" s="3" t="str">
        <f>IF($H13="","",INDEX(Register!$D$2:$D$61,MOD($H13,1000)-1)&amp;"")</f>
      </c>
      <c r="B13" s="2" t="str">
        <f>IF($H13="","",INDEX(Register!$A$2:$A$61,MOD($H13,1000)-1)&amp;"")</f>
      </c>
      <c r="C13" s="2" t="str">
        <f>IF($H13="","",INDEX(Register!$B$2:$B$61,MOD($H13,1000)-1)&amp;"")</f>
      </c>
      <c r="D13" s="2" t="str">
        <f>IF($H13="","",INDEX(Register!$E$2:$E$61,MOD($H13,1000)-1)&amp;"")</f>
      </c>
      <c r="E13" s="2" t="str">
        <f>IF($H13="","",INDEX(Register!$F$2:$F$61,MOD($H13,1000)-1)&amp;"")</f>
      </c>
      <c r="F13" s="2" t="str">
        <f>IF($H13="","",INDEX(Register!$G$2:$G$61,MOD($H13,1000)-1)&amp;"")</f>
      </c>
      <c r="H13" s="2">
        <f>IF(ROWS(H$6:H13)&lt;=COUNT($I$6:$I$65),SMALL($I$6:$I$65,ROWS(H$6:H13)),"")</f>
      </c>
      <c r="I13" s="2">
        <f>IF(Register!D9="Gap",1000+9,IF(Register!D9="Partial",2000+9,""))</f>
      </c>
    </row>
    <row r="14">
      <c r="A14" s="3" t="str">
        <f>IF($H14="","",INDEX(Register!$D$2:$D$61,MOD($H14,1000)-1)&amp;"")</f>
      </c>
      <c r="B14" s="2" t="str">
        <f>IF($H14="","",INDEX(Register!$A$2:$A$61,MOD($H14,1000)-1)&amp;"")</f>
      </c>
      <c r="C14" s="2" t="str">
        <f>IF($H14="","",INDEX(Register!$B$2:$B$61,MOD($H14,1000)-1)&amp;"")</f>
      </c>
      <c r="D14" s="2" t="str">
        <f>IF($H14="","",INDEX(Register!$E$2:$E$61,MOD($H14,1000)-1)&amp;"")</f>
      </c>
      <c r="E14" s="2" t="str">
        <f>IF($H14="","",INDEX(Register!$F$2:$F$61,MOD($H14,1000)-1)&amp;"")</f>
      </c>
      <c r="F14" s="2" t="str">
        <f>IF($H14="","",INDEX(Register!$G$2:$G$61,MOD($H14,1000)-1)&amp;"")</f>
      </c>
      <c r="H14" s="2">
        <f>IF(ROWS(H$6:H14)&lt;=COUNT($I$6:$I$65),SMALL($I$6:$I$65,ROWS(H$6:H14)),"")</f>
      </c>
      <c r="I14" s="2">
        <f>IF(Register!D10="Gap",1000+10,IF(Register!D10="Partial",2000+10,""))</f>
      </c>
    </row>
    <row r="15">
      <c r="A15" s="3" t="str">
        <f>IF($H15="","",INDEX(Register!$D$2:$D$61,MOD($H15,1000)-1)&amp;"")</f>
      </c>
      <c r="B15" s="2" t="str">
        <f>IF($H15="","",INDEX(Register!$A$2:$A$61,MOD($H15,1000)-1)&amp;"")</f>
      </c>
      <c r="C15" s="2" t="str">
        <f>IF($H15="","",INDEX(Register!$B$2:$B$61,MOD($H15,1000)-1)&amp;"")</f>
      </c>
      <c r="D15" s="2" t="str">
        <f>IF($H15="","",INDEX(Register!$E$2:$E$61,MOD($H15,1000)-1)&amp;"")</f>
      </c>
      <c r="E15" s="2" t="str">
        <f>IF($H15="","",INDEX(Register!$F$2:$F$61,MOD($H15,1000)-1)&amp;"")</f>
      </c>
      <c r="F15" s="2" t="str">
        <f>IF($H15="","",INDEX(Register!$G$2:$G$61,MOD($H15,1000)-1)&amp;"")</f>
      </c>
      <c r="H15" s="2">
        <f>IF(ROWS(H$6:H15)&lt;=COUNT($I$6:$I$65),SMALL($I$6:$I$65,ROWS(H$6:H15)),"")</f>
      </c>
      <c r="I15" s="2">
        <f>IF(Register!D11="Gap",1000+11,IF(Register!D11="Partial",2000+11,""))</f>
      </c>
    </row>
    <row r="16">
      <c r="A16" s="3" t="str">
        <f>IF($H16="","",INDEX(Register!$D$2:$D$61,MOD($H16,1000)-1)&amp;"")</f>
      </c>
      <c r="B16" s="2" t="str">
        <f>IF($H16="","",INDEX(Register!$A$2:$A$61,MOD($H16,1000)-1)&amp;"")</f>
      </c>
      <c r="C16" s="2" t="str">
        <f>IF($H16="","",INDEX(Register!$B$2:$B$61,MOD($H16,1000)-1)&amp;"")</f>
      </c>
      <c r="D16" s="2" t="str">
        <f>IF($H16="","",INDEX(Register!$E$2:$E$61,MOD($H16,1000)-1)&amp;"")</f>
      </c>
      <c r="E16" s="2" t="str">
        <f>IF($H16="","",INDEX(Register!$F$2:$F$61,MOD($H16,1000)-1)&amp;"")</f>
      </c>
      <c r="F16" s="2" t="str">
        <f>IF($H16="","",INDEX(Register!$G$2:$G$61,MOD($H16,1000)-1)&amp;"")</f>
      </c>
      <c r="H16" s="2">
        <f>IF(ROWS(H$6:H16)&lt;=COUNT($I$6:$I$65),SMALL($I$6:$I$65,ROWS(H$6:H16)),"")</f>
      </c>
      <c r="I16" s="2">
        <f>IF(Register!D12="Gap",1000+12,IF(Register!D12="Partial",2000+12,""))</f>
      </c>
    </row>
    <row r="17">
      <c r="A17" s="3" t="str">
        <f>IF($H17="","",INDEX(Register!$D$2:$D$61,MOD($H17,1000)-1)&amp;"")</f>
      </c>
      <c r="B17" s="2" t="str">
        <f>IF($H17="","",INDEX(Register!$A$2:$A$61,MOD($H17,1000)-1)&amp;"")</f>
      </c>
      <c r="C17" s="2" t="str">
        <f>IF($H17="","",INDEX(Register!$B$2:$B$61,MOD($H17,1000)-1)&amp;"")</f>
      </c>
      <c r="D17" s="2" t="str">
        <f>IF($H17="","",INDEX(Register!$E$2:$E$61,MOD($H17,1000)-1)&amp;"")</f>
      </c>
      <c r="E17" s="2" t="str">
        <f>IF($H17="","",INDEX(Register!$F$2:$F$61,MOD($H17,1000)-1)&amp;"")</f>
      </c>
      <c r="F17" s="2" t="str">
        <f>IF($H17="","",INDEX(Register!$G$2:$G$61,MOD($H17,1000)-1)&amp;"")</f>
      </c>
      <c r="H17" s="2">
        <f>IF(ROWS(H$6:H17)&lt;=COUNT($I$6:$I$65),SMALL($I$6:$I$65,ROWS(H$6:H17)),"")</f>
      </c>
      <c r="I17" s="2">
        <f>IF(Register!D13="Gap",1000+13,IF(Register!D13="Partial",2000+13,""))</f>
      </c>
    </row>
    <row r="18">
      <c r="A18" s="3" t="str">
        <f>IF($H18="","",INDEX(Register!$D$2:$D$61,MOD($H18,1000)-1)&amp;"")</f>
      </c>
      <c r="B18" s="2" t="str">
        <f>IF($H18="","",INDEX(Register!$A$2:$A$61,MOD($H18,1000)-1)&amp;"")</f>
      </c>
      <c r="C18" s="2" t="str">
        <f>IF($H18="","",INDEX(Register!$B$2:$B$61,MOD($H18,1000)-1)&amp;"")</f>
      </c>
      <c r="D18" s="2" t="str">
        <f>IF($H18="","",INDEX(Register!$E$2:$E$61,MOD($H18,1000)-1)&amp;"")</f>
      </c>
      <c r="E18" s="2" t="str">
        <f>IF($H18="","",INDEX(Register!$F$2:$F$61,MOD($H18,1000)-1)&amp;"")</f>
      </c>
      <c r="F18" s="2" t="str">
        <f>IF($H18="","",INDEX(Register!$G$2:$G$61,MOD($H18,1000)-1)&amp;"")</f>
      </c>
      <c r="H18" s="2">
        <f>IF(ROWS(H$6:H18)&lt;=COUNT($I$6:$I$65),SMALL($I$6:$I$65,ROWS(H$6:H18)),"")</f>
      </c>
      <c r="I18" s="2">
        <f>IF(Register!D14="Gap",1000+14,IF(Register!D14="Partial",2000+14,""))</f>
      </c>
    </row>
    <row r="19">
      <c r="A19" s="3" t="str">
        <f>IF($H19="","",INDEX(Register!$D$2:$D$61,MOD($H19,1000)-1)&amp;"")</f>
      </c>
      <c r="B19" s="2" t="str">
        <f>IF($H19="","",INDEX(Register!$A$2:$A$61,MOD($H19,1000)-1)&amp;"")</f>
      </c>
      <c r="C19" s="2" t="str">
        <f>IF($H19="","",INDEX(Register!$B$2:$B$61,MOD($H19,1000)-1)&amp;"")</f>
      </c>
      <c r="D19" s="2" t="str">
        <f>IF($H19="","",INDEX(Register!$E$2:$E$61,MOD($H19,1000)-1)&amp;"")</f>
      </c>
      <c r="E19" s="2" t="str">
        <f>IF($H19="","",INDEX(Register!$F$2:$F$61,MOD($H19,1000)-1)&amp;"")</f>
      </c>
      <c r="F19" s="2" t="str">
        <f>IF($H19="","",INDEX(Register!$G$2:$G$61,MOD($H19,1000)-1)&amp;"")</f>
      </c>
      <c r="H19" s="2">
        <f>IF(ROWS(H$6:H19)&lt;=COUNT($I$6:$I$65),SMALL($I$6:$I$65,ROWS(H$6:H19)),"")</f>
      </c>
      <c r="I19" s="2">
        <f>IF(Register!D15="Gap",1000+15,IF(Register!D15="Partial",2000+15,""))</f>
      </c>
    </row>
    <row r="20">
      <c r="A20" s="3" t="str">
        <f>IF($H20="","",INDEX(Register!$D$2:$D$61,MOD($H20,1000)-1)&amp;"")</f>
      </c>
      <c r="B20" s="2" t="str">
        <f>IF($H20="","",INDEX(Register!$A$2:$A$61,MOD($H20,1000)-1)&amp;"")</f>
      </c>
      <c r="C20" s="2" t="str">
        <f>IF($H20="","",INDEX(Register!$B$2:$B$61,MOD($H20,1000)-1)&amp;"")</f>
      </c>
      <c r="D20" s="2" t="str">
        <f>IF($H20="","",INDEX(Register!$E$2:$E$61,MOD($H20,1000)-1)&amp;"")</f>
      </c>
      <c r="E20" s="2" t="str">
        <f>IF($H20="","",INDEX(Register!$F$2:$F$61,MOD($H20,1000)-1)&amp;"")</f>
      </c>
      <c r="F20" s="2" t="str">
        <f>IF($H20="","",INDEX(Register!$G$2:$G$61,MOD($H20,1000)-1)&amp;"")</f>
      </c>
      <c r="H20" s="2">
        <f>IF(ROWS(H$6:H20)&lt;=COUNT($I$6:$I$65),SMALL($I$6:$I$65,ROWS(H$6:H20)),"")</f>
      </c>
      <c r="I20" s="2">
        <f>IF(Register!D16="Gap",1000+16,IF(Register!D16="Partial",2000+16,""))</f>
      </c>
    </row>
    <row r="21">
      <c r="A21" s="3" t="str">
        <f>IF($H21="","",INDEX(Register!$D$2:$D$61,MOD($H21,1000)-1)&amp;"")</f>
      </c>
      <c r="B21" s="2" t="str">
        <f>IF($H21="","",INDEX(Register!$A$2:$A$61,MOD($H21,1000)-1)&amp;"")</f>
      </c>
      <c r="C21" s="2" t="str">
        <f>IF($H21="","",INDEX(Register!$B$2:$B$61,MOD($H21,1000)-1)&amp;"")</f>
      </c>
      <c r="D21" s="2" t="str">
        <f>IF($H21="","",INDEX(Register!$E$2:$E$61,MOD($H21,1000)-1)&amp;"")</f>
      </c>
      <c r="E21" s="2" t="str">
        <f>IF($H21="","",INDEX(Register!$F$2:$F$61,MOD($H21,1000)-1)&amp;"")</f>
      </c>
      <c r="F21" s="2" t="str">
        <f>IF($H21="","",INDEX(Register!$G$2:$G$61,MOD($H21,1000)-1)&amp;"")</f>
      </c>
      <c r="H21" s="2">
        <f>IF(ROWS(H$6:H21)&lt;=COUNT($I$6:$I$65),SMALL($I$6:$I$65,ROWS(H$6:H21)),"")</f>
      </c>
      <c r="I21" s="2">
        <f>IF(Register!D17="Gap",1000+17,IF(Register!D17="Partial",2000+17,""))</f>
      </c>
    </row>
    <row r="22">
      <c r="A22" s="3" t="str">
        <f>IF($H22="","",INDEX(Register!$D$2:$D$61,MOD($H22,1000)-1)&amp;"")</f>
      </c>
      <c r="B22" s="2" t="str">
        <f>IF($H22="","",INDEX(Register!$A$2:$A$61,MOD($H22,1000)-1)&amp;"")</f>
      </c>
      <c r="C22" s="2" t="str">
        <f>IF($H22="","",INDEX(Register!$B$2:$B$61,MOD($H22,1000)-1)&amp;"")</f>
      </c>
      <c r="D22" s="2" t="str">
        <f>IF($H22="","",INDEX(Register!$E$2:$E$61,MOD($H22,1000)-1)&amp;"")</f>
      </c>
      <c r="E22" s="2" t="str">
        <f>IF($H22="","",INDEX(Register!$F$2:$F$61,MOD($H22,1000)-1)&amp;"")</f>
      </c>
      <c r="F22" s="2" t="str">
        <f>IF($H22="","",INDEX(Register!$G$2:$G$61,MOD($H22,1000)-1)&amp;"")</f>
      </c>
      <c r="H22" s="2">
        <f>IF(ROWS(H$6:H22)&lt;=COUNT($I$6:$I$65),SMALL($I$6:$I$65,ROWS(H$6:H22)),"")</f>
      </c>
      <c r="I22" s="2">
        <f>IF(Register!D18="Gap",1000+18,IF(Register!D18="Partial",2000+18,""))</f>
      </c>
    </row>
    <row r="23">
      <c r="A23" s="3" t="str">
        <f>IF($H23="","",INDEX(Register!$D$2:$D$61,MOD($H23,1000)-1)&amp;"")</f>
      </c>
      <c r="B23" s="2" t="str">
        <f>IF($H23="","",INDEX(Register!$A$2:$A$61,MOD($H23,1000)-1)&amp;"")</f>
      </c>
      <c r="C23" s="2" t="str">
        <f>IF($H23="","",INDEX(Register!$B$2:$B$61,MOD($H23,1000)-1)&amp;"")</f>
      </c>
      <c r="D23" s="2" t="str">
        <f>IF($H23="","",INDEX(Register!$E$2:$E$61,MOD($H23,1000)-1)&amp;"")</f>
      </c>
      <c r="E23" s="2" t="str">
        <f>IF($H23="","",INDEX(Register!$F$2:$F$61,MOD($H23,1000)-1)&amp;"")</f>
      </c>
      <c r="F23" s="2" t="str">
        <f>IF($H23="","",INDEX(Register!$G$2:$G$61,MOD($H23,1000)-1)&amp;"")</f>
      </c>
      <c r="H23" s="2">
        <f>IF(ROWS(H$6:H23)&lt;=COUNT($I$6:$I$65),SMALL($I$6:$I$65,ROWS(H$6:H23)),"")</f>
      </c>
      <c r="I23" s="2">
        <f>IF(Register!D19="Gap",1000+19,IF(Register!D19="Partial",2000+19,""))</f>
      </c>
    </row>
    <row r="24">
      <c r="A24" s="3" t="str">
        <f>IF($H24="","",INDEX(Register!$D$2:$D$61,MOD($H24,1000)-1)&amp;"")</f>
      </c>
      <c r="B24" s="2" t="str">
        <f>IF($H24="","",INDEX(Register!$A$2:$A$61,MOD($H24,1000)-1)&amp;"")</f>
      </c>
      <c r="C24" s="2" t="str">
        <f>IF($H24="","",INDEX(Register!$B$2:$B$61,MOD($H24,1000)-1)&amp;"")</f>
      </c>
      <c r="D24" s="2" t="str">
        <f>IF($H24="","",INDEX(Register!$E$2:$E$61,MOD($H24,1000)-1)&amp;"")</f>
      </c>
      <c r="E24" s="2" t="str">
        <f>IF($H24="","",INDEX(Register!$F$2:$F$61,MOD($H24,1000)-1)&amp;"")</f>
      </c>
      <c r="F24" s="2" t="str">
        <f>IF($H24="","",INDEX(Register!$G$2:$G$61,MOD($H24,1000)-1)&amp;"")</f>
      </c>
      <c r="H24" s="2">
        <f>IF(ROWS(H$6:H24)&lt;=COUNT($I$6:$I$65),SMALL($I$6:$I$65,ROWS(H$6:H24)),"")</f>
      </c>
      <c r="I24" s="2">
        <f>IF(Register!D20="Gap",1000+20,IF(Register!D20="Partial",2000+20,""))</f>
      </c>
    </row>
    <row r="25">
      <c r="A25" s="3" t="str">
        <f>IF($H25="","",INDEX(Register!$D$2:$D$61,MOD($H25,1000)-1)&amp;"")</f>
      </c>
      <c r="B25" s="2" t="str">
        <f>IF($H25="","",INDEX(Register!$A$2:$A$61,MOD($H25,1000)-1)&amp;"")</f>
      </c>
      <c r="C25" s="2" t="str">
        <f>IF($H25="","",INDEX(Register!$B$2:$B$61,MOD($H25,1000)-1)&amp;"")</f>
      </c>
      <c r="D25" s="2" t="str">
        <f>IF($H25="","",INDEX(Register!$E$2:$E$61,MOD($H25,1000)-1)&amp;"")</f>
      </c>
      <c r="E25" s="2" t="str">
        <f>IF($H25="","",INDEX(Register!$F$2:$F$61,MOD($H25,1000)-1)&amp;"")</f>
      </c>
      <c r="F25" s="2" t="str">
        <f>IF($H25="","",INDEX(Register!$G$2:$G$61,MOD($H25,1000)-1)&amp;"")</f>
      </c>
      <c r="H25" s="2">
        <f>IF(ROWS(H$6:H25)&lt;=COUNT($I$6:$I$65),SMALL($I$6:$I$65,ROWS(H$6:H25)),"")</f>
      </c>
      <c r="I25" s="2">
        <f>IF(Register!D21="Gap",1000+21,IF(Register!D21="Partial",2000+21,""))</f>
      </c>
    </row>
    <row r="26">
      <c r="A26" s="3" t="str">
        <f>IF($H26="","",INDEX(Register!$D$2:$D$61,MOD($H26,1000)-1)&amp;"")</f>
      </c>
      <c r="B26" s="2" t="str">
        <f>IF($H26="","",INDEX(Register!$A$2:$A$61,MOD($H26,1000)-1)&amp;"")</f>
      </c>
      <c r="C26" s="2" t="str">
        <f>IF($H26="","",INDEX(Register!$B$2:$B$61,MOD($H26,1000)-1)&amp;"")</f>
      </c>
      <c r="D26" s="2" t="str">
        <f>IF($H26="","",INDEX(Register!$E$2:$E$61,MOD($H26,1000)-1)&amp;"")</f>
      </c>
      <c r="E26" s="2" t="str">
        <f>IF($H26="","",INDEX(Register!$F$2:$F$61,MOD($H26,1000)-1)&amp;"")</f>
      </c>
      <c r="F26" s="2" t="str">
        <f>IF($H26="","",INDEX(Register!$G$2:$G$61,MOD($H26,1000)-1)&amp;"")</f>
      </c>
      <c r="H26" s="2">
        <f>IF(ROWS(H$6:H26)&lt;=COUNT($I$6:$I$65),SMALL($I$6:$I$65,ROWS(H$6:H26)),"")</f>
      </c>
      <c r="I26" s="2">
        <f>IF(Register!D22="Gap",1000+22,IF(Register!D22="Partial",2000+22,""))</f>
      </c>
    </row>
    <row r="27">
      <c r="A27" s="3" t="str">
        <f>IF($H27="","",INDEX(Register!$D$2:$D$61,MOD($H27,1000)-1)&amp;"")</f>
      </c>
      <c r="B27" s="2" t="str">
        <f>IF($H27="","",INDEX(Register!$A$2:$A$61,MOD($H27,1000)-1)&amp;"")</f>
      </c>
      <c r="C27" s="2" t="str">
        <f>IF($H27="","",INDEX(Register!$B$2:$B$61,MOD($H27,1000)-1)&amp;"")</f>
      </c>
      <c r="D27" s="2" t="str">
        <f>IF($H27="","",INDEX(Register!$E$2:$E$61,MOD($H27,1000)-1)&amp;"")</f>
      </c>
      <c r="E27" s="2" t="str">
        <f>IF($H27="","",INDEX(Register!$F$2:$F$61,MOD($H27,1000)-1)&amp;"")</f>
      </c>
      <c r="F27" s="2" t="str">
        <f>IF($H27="","",INDEX(Register!$G$2:$G$61,MOD($H27,1000)-1)&amp;"")</f>
      </c>
      <c r="H27" s="2">
        <f>IF(ROWS(H$6:H27)&lt;=COUNT($I$6:$I$65),SMALL($I$6:$I$65,ROWS(H$6:H27)),"")</f>
      </c>
      <c r="I27" s="2">
        <f>IF(Register!D23="Gap",1000+23,IF(Register!D23="Partial",2000+23,""))</f>
      </c>
    </row>
    <row r="28">
      <c r="A28" s="3" t="str">
        <f>IF($H28="","",INDEX(Register!$D$2:$D$61,MOD($H28,1000)-1)&amp;"")</f>
      </c>
      <c r="B28" s="2" t="str">
        <f>IF($H28="","",INDEX(Register!$A$2:$A$61,MOD($H28,1000)-1)&amp;"")</f>
      </c>
      <c r="C28" s="2" t="str">
        <f>IF($H28="","",INDEX(Register!$B$2:$B$61,MOD($H28,1000)-1)&amp;"")</f>
      </c>
      <c r="D28" s="2" t="str">
        <f>IF($H28="","",INDEX(Register!$E$2:$E$61,MOD($H28,1000)-1)&amp;"")</f>
      </c>
      <c r="E28" s="2" t="str">
        <f>IF($H28="","",INDEX(Register!$F$2:$F$61,MOD($H28,1000)-1)&amp;"")</f>
      </c>
      <c r="F28" s="2" t="str">
        <f>IF($H28="","",INDEX(Register!$G$2:$G$61,MOD($H28,1000)-1)&amp;"")</f>
      </c>
      <c r="H28" s="2">
        <f>IF(ROWS(H$6:H28)&lt;=COUNT($I$6:$I$65),SMALL($I$6:$I$65,ROWS(H$6:H28)),"")</f>
      </c>
      <c r="I28" s="2">
        <f>IF(Register!D24="Gap",1000+24,IF(Register!D24="Partial",2000+24,""))</f>
      </c>
    </row>
    <row r="29">
      <c r="A29" s="3" t="str">
        <f>IF($H29="","",INDEX(Register!$D$2:$D$61,MOD($H29,1000)-1)&amp;"")</f>
      </c>
      <c r="B29" s="2" t="str">
        <f>IF($H29="","",INDEX(Register!$A$2:$A$61,MOD($H29,1000)-1)&amp;"")</f>
      </c>
      <c r="C29" s="2" t="str">
        <f>IF($H29="","",INDEX(Register!$B$2:$B$61,MOD($H29,1000)-1)&amp;"")</f>
      </c>
      <c r="D29" s="2" t="str">
        <f>IF($H29="","",INDEX(Register!$E$2:$E$61,MOD($H29,1000)-1)&amp;"")</f>
      </c>
      <c r="E29" s="2" t="str">
        <f>IF($H29="","",INDEX(Register!$F$2:$F$61,MOD($H29,1000)-1)&amp;"")</f>
      </c>
      <c r="F29" s="2" t="str">
        <f>IF($H29="","",INDEX(Register!$G$2:$G$61,MOD($H29,1000)-1)&amp;"")</f>
      </c>
      <c r="H29" s="2">
        <f>IF(ROWS(H$6:H29)&lt;=COUNT($I$6:$I$65),SMALL($I$6:$I$65,ROWS(H$6:H29)),"")</f>
      </c>
      <c r="I29" s="2">
        <f>IF(Register!D25="Gap",1000+25,IF(Register!D25="Partial",2000+25,""))</f>
      </c>
    </row>
    <row r="30">
      <c r="A30" s="3" t="str">
        <f>IF($H30="","",INDEX(Register!$D$2:$D$61,MOD($H30,1000)-1)&amp;"")</f>
      </c>
      <c r="B30" s="2" t="str">
        <f>IF($H30="","",INDEX(Register!$A$2:$A$61,MOD($H30,1000)-1)&amp;"")</f>
      </c>
      <c r="C30" s="2" t="str">
        <f>IF($H30="","",INDEX(Register!$B$2:$B$61,MOD($H30,1000)-1)&amp;"")</f>
      </c>
      <c r="D30" s="2" t="str">
        <f>IF($H30="","",INDEX(Register!$E$2:$E$61,MOD($H30,1000)-1)&amp;"")</f>
      </c>
      <c r="E30" s="2" t="str">
        <f>IF($H30="","",INDEX(Register!$F$2:$F$61,MOD($H30,1000)-1)&amp;"")</f>
      </c>
      <c r="F30" s="2" t="str">
        <f>IF($H30="","",INDEX(Register!$G$2:$G$61,MOD($H30,1000)-1)&amp;"")</f>
      </c>
      <c r="H30" s="2">
        <f>IF(ROWS(H$6:H30)&lt;=COUNT($I$6:$I$65),SMALL($I$6:$I$65,ROWS(H$6:H30)),"")</f>
      </c>
      <c r="I30" s="2">
        <f>IF(Register!D26="Gap",1000+26,IF(Register!D26="Partial",2000+26,""))</f>
      </c>
    </row>
    <row r="31">
      <c r="A31" s="3" t="str">
        <f>IF($H31="","",INDEX(Register!$D$2:$D$61,MOD($H31,1000)-1)&amp;"")</f>
      </c>
      <c r="B31" s="2" t="str">
        <f>IF($H31="","",INDEX(Register!$A$2:$A$61,MOD($H31,1000)-1)&amp;"")</f>
      </c>
      <c r="C31" s="2" t="str">
        <f>IF($H31="","",INDEX(Register!$B$2:$B$61,MOD($H31,1000)-1)&amp;"")</f>
      </c>
      <c r="D31" s="2" t="str">
        <f>IF($H31="","",INDEX(Register!$E$2:$E$61,MOD($H31,1000)-1)&amp;"")</f>
      </c>
      <c r="E31" s="2" t="str">
        <f>IF($H31="","",INDEX(Register!$F$2:$F$61,MOD($H31,1000)-1)&amp;"")</f>
      </c>
      <c r="F31" s="2" t="str">
        <f>IF($H31="","",INDEX(Register!$G$2:$G$61,MOD($H31,1000)-1)&amp;"")</f>
      </c>
      <c r="H31" s="2">
        <f>IF(ROWS(H$6:H31)&lt;=COUNT($I$6:$I$65),SMALL($I$6:$I$65,ROWS(H$6:H31)),"")</f>
      </c>
      <c r="I31" s="2">
        <f>IF(Register!D27="Gap",1000+27,IF(Register!D27="Partial",2000+27,""))</f>
      </c>
    </row>
    <row r="32">
      <c r="A32" s="3" t="str">
        <f>IF($H32="","",INDEX(Register!$D$2:$D$61,MOD($H32,1000)-1)&amp;"")</f>
      </c>
      <c r="B32" s="2" t="str">
        <f>IF($H32="","",INDEX(Register!$A$2:$A$61,MOD($H32,1000)-1)&amp;"")</f>
      </c>
      <c r="C32" s="2" t="str">
        <f>IF($H32="","",INDEX(Register!$B$2:$B$61,MOD($H32,1000)-1)&amp;"")</f>
      </c>
      <c r="D32" s="2" t="str">
        <f>IF($H32="","",INDEX(Register!$E$2:$E$61,MOD($H32,1000)-1)&amp;"")</f>
      </c>
      <c r="E32" s="2" t="str">
        <f>IF($H32="","",INDEX(Register!$F$2:$F$61,MOD($H32,1000)-1)&amp;"")</f>
      </c>
      <c r="F32" s="2" t="str">
        <f>IF($H32="","",INDEX(Register!$G$2:$G$61,MOD($H32,1000)-1)&amp;"")</f>
      </c>
      <c r="H32" s="2">
        <f>IF(ROWS(H$6:H32)&lt;=COUNT($I$6:$I$65),SMALL($I$6:$I$65,ROWS(H$6:H32)),"")</f>
      </c>
      <c r="I32" s="2">
        <f>IF(Register!D28="Gap",1000+28,IF(Register!D28="Partial",2000+28,""))</f>
      </c>
    </row>
    <row r="33">
      <c r="A33" s="3" t="str">
        <f>IF($H33="","",INDEX(Register!$D$2:$D$61,MOD($H33,1000)-1)&amp;"")</f>
      </c>
      <c r="B33" s="2" t="str">
        <f>IF($H33="","",INDEX(Register!$A$2:$A$61,MOD($H33,1000)-1)&amp;"")</f>
      </c>
      <c r="C33" s="2" t="str">
        <f>IF($H33="","",INDEX(Register!$B$2:$B$61,MOD($H33,1000)-1)&amp;"")</f>
      </c>
      <c r="D33" s="2" t="str">
        <f>IF($H33="","",INDEX(Register!$E$2:$E$61,MOD($H33,1000)-1)&amp;"")</f>
      </c>
      <c r="E33" s="2" t="str">
        <f>IF($H33="","",INDEX(Register!$F$2:$F$61,MOD($H33,1000)-1)&amp;"")</f>
      </c>
      <c r="F33" s="2" t="str">
        <f>IF($H33="","",INDEX(Register!$G$2:$G$61,MOD($H33,1000)-1)&amp;"")</f>
      </c>
      <c r="H33" s="2">
        <f>IF(ROWS(H$6:H33)&lt;=COUNT($I$6:$I$65),SMALL($I$6:$I$65,ROWS(H$6:H33)),"")</f>
      </c>
      <c r="I33" s="2">
        <f>IF(Register!D29="Gap",1000+29,IF(Register!D29="Partial",2000+29,""))</f>
      </c>
    </row>
    <row r="34">
      <c r="A34" s="3" t="str">
        <f>IF($H34="","",INDEX(Register!$D$2:$D$61,MOD($H34,1000)-1)&amp;"")</f>
      </c>
      <c r="B34" s="2" t="str">
        <f>IF($H34="","",INDEX(Register!$A$2:$A$61,MOD($H34,1000)-1)&amp;"")</f>
      </c>
      <c r="C34" s="2" t="str">
        <f>IF($H34="","",INDEX(Register!$B$2:$B$61,MOD($H34,1000)-1)&amp;"")</f>
      </c>
      <c r="D34" s="2" t="str">
        <f>IF($H34="","",INDEX(Register!$E$2:$E$61,MOD($H34,1000)-1)&amp;"")</f>
      </c>
      <c r="E34" s="2" t="str">
        <f>IF($H34="","",INDEX(Register!$F$2:$F$61,MOD($H34,1000)-1)&amp;"")</f>
      </c>
      <c r="F34" s="2" t="str">
        <f>IF($H34="","",INDEX(Register!$G$2:$G$61,MOD($H34,1000)-1)&amp;"")</f>
      </c>
      <c r="H34" s="2">
        <f>IF(ROWS(H$6:H34)&lt;=COUNT($I$6:$I$65),SMALL($I$6:$I$65,ROWS(H$6:H34)),"")</f>
      </c>
      <c r="I34" s="2">
        <f>IF(Register!D30="Gap",1000+30,IF(Register!D30="Partial",2000+30,""))</f>
      </c>
    </row>
    <row r="35">
      <c r="A35" s="3" t="str">
        <f>IF($H35="","",INDEX(Register!$D$2:$D$61,MOD($H35,1000)-1)&amp;"")</f>
      </c>
      <c r="B35" s="2" t="str">
        <f>IF($H35="","",INDEX(Register!$A$2:$A$61,MOD($H35,1000)-1)&amp;"")</f>
      </c>
      <c r="C35" s="2" t="str">
        <f>IF($H35="","",INDEX(Register!$B$2:$B$61,MOD($H35,1000)-1)&amp;"")</f>
      </c>
      <c r="D35" s="2" t="str">
        <f>IF($H35="","",INDEX(Register!$E$2:$E$61,MOD($H35,1000)-1)&amp;"")</f>
      </c>
      <c r="E35" s="2" t="str">
        <f>IF($H35="","",INDEX(Register!$F$2:$F$61,MOD($H35,1000)-1)&amp;"")</f>
      </c>
      <c r="F35" s="2" t="str">
        <f>IF($H35="","",INDEX(Register!$G$2:$G$61,MOD($H35,1000)-1)&amp;"")</f>
      </c>
      <c r="H35" s="2">
        <f>IF(ROWS(H$6:H35)&lt;=COUNT($I$6:$I$65),SMALL($I$6:$I$65,ROWS(H$6:H35)),"")</f>
      </c>
      <c r="I35" s="2">
        <f>IF(Register!D31="Gap",1000+31,IF(Register!D31="Partial",2000+31,""))</f>
      </c>
    </row>
    <row r="36">
      <c r="A36" s="3" t="str">
        <f>IF($H36="","",INDEX(Register!$D$2:$D$61,MOD($H36,1000)-1)&amp;"")</f>
      </c>
      <c r="B36" s="2" t="str">
        <f>IF($H36="","",INDEX(Register!$A$2:$A$61,MOD($H36,1000)-1)&amp;"")</f>
      </c>
      <c r="C36" s="2" t="str">
        <f>IF($H36="","",INDEX(Register!$B$2:$B$61,MOD($H36,1000)-1)&amp;"")</f>
      </c>
      <c r="D36" s="2" t="str">
        <f>IF($H36="","",INDEX(Register!$E$2:$E$61,MOD($H36,1000)-1)&amp;"")</f>
      </c>
      <c r="E36" s="2" t="str">
        <f>IF($H36="","",INDEX(Register!$F$2:$F$61,MOD($H36,1000)-1)&amp;"")</f>
      </c>
      <c r="F36" s="2" t="str">
        <f>IF($H36="","",INDEX(Register!$G$2:$G$61,MOD($H36,1000)-1)&amp;"")</f>
      </c>
      <c r="H36" s="2">
        <f>IF(ROWS(H$6:H36)&lt;=COUNT($I$6:$I$65),SMALL($I$6:$I$65,ROWS(H$6:H36)),"")</f>
      </c>
      <c r="I36" s="2">
        <f>IF(Register!D32="Gap",1000+32,IF(Register!D32="Partial",2000+32,""))</f>
      </c>
    </row>
    <row r="37">
      <c r="A37" s="3" t="str">
        <f>IF($H37="","",INDEX(Register!$D$2:$D$61,MOD($H37,1000)-1)&amp;"")</f>
      </c>
      <c r="B37" s="2" t="str">
        <f>IF($H37="","",INDEX(Register!$A$2:$A$61,MOD($H37,1000)-1)&amp;"")</f>
      </c>
      <c r="C37" s="2" t="str">
        <f>IF($H37="","",INDEX(Register!$B$2:$B$61,MOD($H37,1000)-1)&amp;"")</f>
      </c>
      <c r="D37" s="2" t="str">
        <f>IF($H37="","",INDEX(Register!$E$2:$E$61,MOD($H37,1000)-1)&amp;"")</f>
      </c>
      <c r="E37" s="2" t="str">
        <f>IF($H37="","",INDEX(Register!$F$2:$F$61,MOD($H37,1000)-1)&amp;"")</f>
      </c>
      <c r="F37" s="2" t="str">
        <f>IF($H37="","",INDEX(Register!$G$2:$G$61,MOD($H37,1000)-1)&amp;"")</f>
      </c>
      <c r="H37" s="2">
        <f>IF(ROWS(H$6:H37)&lt;=COUNT($I$6:$I$65),SMALL($I$6:$I$65,ROWS(H$6:H37)),"")</f>
      </c>
      <c r="I37" s="2">
        <f>IF(Register!D33="Gap",1000+33,IF(Register!D33="Partial",2000+33,""))</f>
      </c>
    </row>
    <row r="38">
      <c r="A38" s="3" t="str">
        <f>IF($H38="","",INDEX(Register!$D$2:$D$61,MOD($H38,1000)-1)&amp;"")</f>
      </c>
      <c r="B38" s="2" t="str">
        <f>IF($H38="","",INDEX(Register!$A$2:$A$61,MOD($H38,1000)-1)&amp;"")</f>
      </c>
      <c r="C38" s="2" t="str">
        <f>IF($H38="","",INDEX(Register!$B$2:$B$61,MOD($H38,1000)-1)&amp;"")</f>
      </c>
      <c r="D38" s="2" t="str">
        <f>IF($H38="","",INDEX(Register!$E$2:$E$61,MOD($H38,1000)-1)&amp;"")</f>
      </c>
      <c r="E38" s="2" t="str">
        <f>IF($H38="","",INDEX(Register!$F$2:$F$61,MOD($H38,1000)-1)&amp;"")</f>
      </c>
      <c r="F38" s="2" t="str">
        <f>IF($H38="","",INDEX(Register!$G$2:$G$61,MOD($H38,1000)-1)&amp;"")</f>
      </c>
      <c r="H38" s="2">
        <f>IF(ROWS(H$6:H38)&lt;=COUNT($I$6:$I$65),SMALL($I$6:$I$65,ROWS(H$6:H38)),"")</f>
      </c>
      <c r="I38" s="2">
        <f>IF(Register!D34="Gap",1000+34,IF(Register!D34="Partial",2000+34,""))</f>
      </c>
    </row>
    <row r="39">
      <c r="A39" s="3" t="str">
        <f>IF($H39="","",INDEX(Register!$D$2:$D$61,MOD($H39,1000)-1)&amp;"")</f>
      </c>
      <c r="B39" s="2" t="str">
        <f>IF($H39="","",INDEX(Register!$A$2:$A$61,MOD($H39,1000)-1)&amp;"")</f>
      </c>
      <c r="C39" s="2" t="str">
        <f>IF($H39="","",INDEX(Register!$B$2:$B$61,MOD($H39,1000)-1)&amp;"")</f>
      </c>
      <c r="D39" s="2" t="str">
        <f>IF($H39="","",INDEX(Register!$E$2:$E$61,MOD($H39,1000)-1)&amp;"")</f>
      </c>
      <c r="E39" s="2" t="str">
        <f>IF($H39="","",INDEX(Register!$F$2:$F$61,MOD($H39,1000)-1)&amp;"")</f>
      </c>
      <c r="F39" s="2" t="str">
        <f>IF($H39="","",INDEX(Register!$G$2:$G$61,MOD($H39,1000)-1)&amp;"")</f>
      </c>
      <c r="H39" s="2">
        <f>IF(ROWS(H$6:H39)&lt;=COUNT($I$6:$I$65),SMALL($I$6:$I$65,ROWS(H$6:H39)),"")</f>
      </c>
      <c r="I39" s="2">
        <f>IF(Register!D35="Gap",1000+35,IF(Register!D35="Partial",2000+35,""))</f>
      </c>
    </row>
    <row r="40">
      <c r="A40" s="3" t="str">
        <f>IF($H40="","",INDEX(Register!$D$2:$D$61,MOD($H40,1000)-1)&amp;"")</f>
      </c>
      <c r="B40" s="2" t="str">
        <f>IF($H40="","",INDEX(Register!$A$2:$A$61,MOD($H40,1000)-1)&amp;"")</f>
      </c>
      <c r="C40" s="2" t="str">
        <f>IF($H40="","",INDEX(Register!$B$2:$B$61,MOD($H40,1000)-1)&amp;"")</f>
      </c>
      <c r="D40" s="2" t="str">
        <f>IF($H40="","",INDEX(Register!$E$2:$E$61,MOD($H40,1000)-1)&amp;"")</f>
      </c>
      <c r="E40" s="2" t="str">
        <f>IF($H40="","",INDEX(Register!$F$2:$F$61,MOD($H40,1000)-1)&amp;"")</f>
      </c>
      <c r="F40" s="2" t="str">
        <f>IF($H40="","",INDEX(Register!$G$2:$G$61,MOD($H40,1000)-1)&amp;"")</f>
      </c>
      <c r="H40" s="2">
        <f>IF(ROWS(H$6:H40)&lt;=COUNT($I$6:$I$65),SMALL($I$6:$I$65,ROWS(H$6:H40)),"")</f>
      </c>
      <c r="I40" s="2">
        <f>IF(Register!D36="Gap",1000+36,IF(Register!D36="Partial",2000+36,""))</f>
      </c>
    </row>
    <row r="41">
      <c r="A41" s="3" t="str">
        <f>IF($H41="","",INDEX(Register!$D$2:$D$61,MOD($H41,1000)-1)&amp;"")</f>
      </c>
      <c r="B41" s="2" t="str">
        <f>IF($H41="","",INDEX(Register!$A$2:$A$61,MOD($H41,1000)-1)&amp;"")</f>
      </c>
      <c r="C41" s="2" t="str">
        <f>IF($H41="","",INDEX(Register!$B$2:$B$61,MOD($H41,1000)-1)&amp;"")</f>
      </c>
      <c r="D41" s="2" t="str">
        <f>IF($H41="","",INDEX(Register!$E$2:$E$61,MOD($H41,1000)-1)&amp;"")</f>
      </c>
      <c r="E41" s="2" t="str">
        <f>IF($H41="","",INDEX(Register!$F$2:$F$61,MOD($H41,1000)-1)&amp;"")</f>
      </c>
      <c r="F41" s="2" t="str">
        <f>IF($H41="","",INDEX(Register!$G$2:$G$61,MOD($H41,1000)-1)&amp;"")</f>
      </c>
      <c r="H41" s="2">
        <f>IF(ROWS(H$6:H41)&lt;=COUNT($I$6:$I$65),SMALL($I$6:$I$65,ROWS(H$6:H41)),"")</f>
      </c>
      <c r="I41" s="2">
        <f>IF(Register!D37="Gap",1000+37,IF(Register!D37="Partial",2000+37,""))</f>
      </c>
    </row>
    <row r="42">
      <c r="A42" s="3" t="str">
        <f>IF($H42="","",INDEX(Register!$D$2:$D$61,MOD($H42,1000)-1)&amp;"")</f>
      </c>
      <c r="B42" s="2" t="str">
        <f>IF($H42="","",INDEX(Register!$A$2:$A$61,MOD($H42,1000)-1)&amp;"")</f>
      </c>
      <c r="C42" s="2" t="str">
        <f>IF($H42="","",INDEX(Register!$B$2:$B$61,MOD($H42,1000)-1)&amp;"")</f>
      </c>
      <c r="D42" s="2" t="str">
        <f>IF($H42="","",INDEX(Register!$E$2:$E$61,MOD($H42,1000)-1)&amp;"")</f>
      </c>
      <c r="E42" s="2" t="str">
        <f>IF($H42="","",INDEX(Register!$F$2:$F$61,MOD($H42,1000)-1)&amp;"")</f>
      </c>
      <c r="F42" s="2" t="str">
        <f>IF($H42="","",INDEX(Register!$G$2:$G$61,MOD($H42,1000)-1)&amp;"")</f>
      </c>
      <c r="H42" s="2">
        <f>IF(ROWS(H$6:H42)&lt;=COUNT($I$6:$I$65),SMALL($I$6:$I$65,ROWS(H$6:H42)),"")</f>
      </c>
      <c r="I42" s="2">
        <f>IF(Register!D38="Gap",1000+38,IF(Register!D38="Partial",2000+38,""))</f>
      </c>
    </row>
    <row r="43">
      <c r="A43" s="3" t="str">
        <f>IF($H43="","",INDEX(Register!$D$2:$D$61,MOD($H43,1000)-1)&amp;"")</f>
      </c>
      <c r="B43" s="2" t="str">
        <f>IF($H43="","",INDEX(Register!$A$2:$A$61,MOD($H43,1000)-1)&amp;"")</f>
      </c>
      <c r="C43" s="2" t="str">
        <f>IF($H43="","",INDEX(Register!$B$2:$B$61,MOD($H43,1000)-1)&amp;"")</f>
      </c>
      <c r="D43" s="2" t="str">
        <f>IF($H43="","",INDEX(Register!$E$2:$E$61,MOD($H43,1000)-1)&amp;"")</f>
      </c>
      <c r="E43" s="2" t="str">
        <f>IF($H43="","",INDEX(Register!$F$2:$F$61,MOD($H43,1000)-1)&amp;"")</f>
      </c>
      <c r="F43" s="2" t="str">
        <f>IF($H43="","",INDEX(Register!$G$2:$G$61,MOD($H43,1000)-1)&amp;"")</f>
      </c>
      <c r="H43" s="2">
        <f>IF(ROWS(H$6:H43)&lt;=COUNT($I$6:$I$65),SMALL($I$6:$I$65,ROWS(H$6:H43)),"")</f>
      </c>
      <c r="I43" s="2">
        <f>IF(Register!D39="Gap",1000+39,IF(Register!D39="Partial",2000+39,""))</f>
      </c>
    </row>
    <row r="44">
      <c r="A44" s="3" t="str">
        <f>IF($H44="","",INDEX(Register!$D$2:$D$61,MOD($H44,1000)-1)&amp;"")</f>
      </c>
      <c r="B44" s="2" t="str">
        <f>IF($H44="","",INDEX(Register!$A$2:$A$61,MOD($H44,1000)-1)&amp;"")</f>
      </c>
      <c r="C44" s="2" t="str">
        <f>IF($H44="","",INDEX(Register!$B$2:$B$61,MOD($H44,1000)-1)&amp;"")</f>
      </c>
      <c r="D44" s="2" t="str">
        <f>IF($H44="","",INDEX(Register!$E$2:$E$61,MOD($H44,1000)-1)&amp;"")</f>
      </c>
      <c r="E44" s="2" t="str">
        <f>IF($H44="","",INDEX(Register!$F$2:$F$61,MOD($H44,1000)-1)&amp;"")</f>
      </c>
      <c r="F44" s="2" t="str">
        <f>IF($H44="","",INDEX(Register!$G$2:$G$61,MOD($H44,1000)-1)&amp;"")</f>
      </c>
      <c r="H44" s="2">
        <f>IF(ROWS(H$6:H44)&lt;=COUNT($I$6:$I$65),SMALL($I$6:$I$65,ROWS(H$6:H44)),"")</f>
      </c>
      <c r="I44" s="2">
        <f>IF(Register!D40="Gap",1000+40,IF(Register!D40="Partial",2000+40,""))</f>
      </c>
    </row>
    <row r="45">
      <c r="A45" s="3" t="str">
        <f>IF($H45="","",INDEX(Register!$D$2:$D$61,MOD($H45,1000)-1)&amp;"")</f>
      </c>
      <c r="B45" s="2" t="str">
        <f>IF($H45="","",INDEX(Register!$A$2:$A$61,MOD($H45,1000)-1)&amp;"")</f>
      </c>
      <c r="C45" s="2" t="str">
        <f>IF($H45="","",INDEX(Register!$B$2:$B$61,MOD($H45,1000)-1)&amp;"")</f>
      </c>
      <c r="D45" s="2" t="str">
        <f>IF($H45="","",INDEX(Register!$E$2:$E$61,MOD($H45,1000)-1)&amp;"")</f>
      </c>
      <c r="E45" s="2" t="str">
        <f>IF($H45="","",INDEX(Register!$F$2:$F$61,MOD($H45,1000)-1)&amp;"")</f>
      </c>
      <c r="F45" s="2" t="str">
        <f>IF($H45="","",INDEX(Register!$G$2:$G$61,MOD($H45,1000)-1)&amp;"")</f>
      </c>
      <c r="H45" s="2">
        <f>IF(ROWS(H$6:H45)&lt;=COUNT($I$6:$I$65),SMALL($I$6:$I$65,ROWS(H$6:H45)),"")</f>
      </c>
      <c r="I45" s="2">
        <f>IF(Register!D41="Gap",1000+41,IF(Register!D41="Partial",2000+41,""))</f>
      </c>
    </row>
    <row r="46">
      <c r="A46" s="3" t="str">
        <f>IF($H46="","",INDEX(Register!$D$2:$D$61,MOD($H46,1000)-1)&amp;"")</f>
      </c>
      <c r="B46" s="2" t="str">
        <f>IF($H46="","",INDEX(Register!$A$2:$A$61,MOD($H46,1000)-1)&amp;"")</f>
      </c>
      <c r="C46" s="2" t="str">
        <f>IF($H46="","",INDEX(Register!$B$2:$B$61,MOD($H46,1000)-1)&amp;"")</f>
      </c>
      <c r="D46" s="2" t="str">
        <f>IF($H46="","",INDEX(Register!$E$2:$E$61,MOD($H46,1000)-1)&amp;"")</f>
      </c>
      <c r="E46" s="2" t="str">
        <f>IF($H46="","",INDEX(Register!$F$2:$F$61,MOD($H46,1000)-1)&amp;"")</f>
      </c>
      <c r="F46" s="2" t="str">
        <f>IF($H46="","",INDEX(Register!$G$2:$G$61,MOD($H46,1000)-1)&amp;"")</f>
      </c>
      <c r="H46" s="2">
        <f>IF(ROWS(H$6:H46)&lt;=COUNT($I$6:$I$65),SMALL($I$6:$I$65,ROWS(H$6:H46)),"")</f>
      </c>
      <c r="I46" s="2">
        <f>IF(Register!D42="Gap",1000+42,IF(Register!D42="Partial",2000+42,""))</f>
      </c>
    </row>
    <row r="47">
      <c r="A47" s="3" t="str">
        <f>IF($H47="","",INDEX(Register!$D$2:$D$61,MOD($H47,1000)-1)&amp;"")</f>
      </c>
      <c r="B47" s="2" t="str">
        <f>IF($H47="","",INDEX(Register!$A$2:$A$61,MOD($H47,1000)-1)&amp;"")</f>
      </c>
      <c r="C47" s="2" t="str">
        <f>IF($H47="","",INDEX(Register!$B$2:$B$61,MOD($H47,1000)-1)&amp;"")</f>
      </c>
      <c r="D47" s="2" t="str">
        <f>IF($H47="","",INDEX(Register!$E$2:$E$61,MOD($H47,1000)-1)&amp;"")</f>
      </c>
      <c r="E47" s="2" t="str">
        <f>IF($H47="","",INDEX(Register!$F$2:$F$61,MOD($H47,1000)-1)&amp;"")</f>
      </c>
      <c r="F47" s="2" t="str">
        <f>IF($H47="","",INDEX(Register!$G$2:$G$61,MOD($H47,1000)-1)&amp;"")</f>
      </c>
      <c r="H47" s="2">
        <f>IF(ROWS(H$6:H47)&lt;=COUNT($I$6:$I$65),SMALL($I$6:$I$65,ROWS(H$6:H47)),"")</f>
      </c>
      <c r="I47" s="2">
        <f>IF(Register!D43="Gap",1000+43,IF(Register!D43="Partial",2000+43,""))</f>
      </c>
    </row>
    <row r="48">
      <c r="A48" s="3" t="str">
        <f>IF($H48="","",INDEX(Register!$D$2:$D$61,MOD($H48,1000)-1)&amp;"")</f>
      </c>
      <c r="B48" s="2" t="str">
        <f>IF($H48="","",INDEX(Register!$A$2:$A$61,MOD($H48,1000)-1)&amp;"")</f>
      </c>
      <c r="C48" s="2" t="str">
        <f>IF($H48="","",INDEX(Register!$B$2:$B$61,MOD($H48,1000)-1)&amp;"")</f>
      </c>
      <c r="D48" s="2" t="str">
        <f>IF($H48="","",INDEX(Register!$E$2:$E$61,MOD($H48,1000)-1)&amp;"")</f>
      </c>
      <c r="E48" s="2" t="str">
        <f>IF($H48="","",INDEX(Register!$F$2:$F$61,MOD($H48,1000)-1)&amp;"")</f>
      </c>
      <c r="F48" s="2" t="str">
        <f>IF($H48="","",INDEX(Register!$G$2:$G$61,MOD($H48,1000)-1)&amp;"")</f>
      </c>
      <c r="H48" s="2">
        <f>IF(ROWS(H$6:H48)&lt;=COUNT($I$6:$I$65),SMALL($I$6:$I$65,ROWS(H$6:H48)),"")</f>
      </c>
      <c r="I48" s="2">
        <f>IF(Register!D44="Gap",1000+44,IF(Register!D44="Partial",2000+44,""))</f>
      </c>
    </row>
    <row r="49">
      <c r="A49" s="3" t="str">
        <f>IF($H49="","",INDEX(Register!$D$2:$D$61,MOD($H49,1000)-1)&amp;"")</f>
      </c>
      <c r="B49" s="2" t="str">
        <f>IF($H49="","",INDEX(Register!$A$2:$A$61,MOD($H49,1000)-1)&amp;"")</f>
      </c>
      <c r="C49" s="2" t="str">
        <f>IF($H49="","",INDEX(Register!$B$2:$B$61,MOD($H49,1000)-1)&amp;"")</f>
      </c>
      <c r="D49" s="2" t="str">
        <f>IF($H49="","",INDEX(Register!$E$2:$E$61,MOD($H49,1000)-1)&amp;"")</f>
      </c>
      <c r="E49" s="2" t="str">
        <f>IF($H49="","",INDEX(Register!$F$2:$F$61,MOD($H49,1000)-1)&amp;"")</f>
      </c>
      <c r="F49" s="2" t="str">
        <f>IF($H49="","",INDEX(Register!$G$2:$G$61,MOD($H49,1000)-1)&amp;"")</f>
      </c>
      <c r="H49" s="2">
        <f>IF(ROWS(H$6:H49)&lt;=COUNT($I$6:$I$65),SMALL($I$6:$I$65,ROWS(H$6:H49)),"")</f>
      </c>
      <c r="I49" s="2">
        <f>IF(Register!D45="Gap",1000+45,IF(Register!D45="Partial",2000+45,""))</f>
      </c>
    </row>
    <row r="50">
      <c r="A50" s="3" t="str">
        <f>IF($H50="","",INDEX(Register!$D$2:$D$61,MOD($H50,1000)-1)&amp;"")</f>
      </c>
      <c r="B50" s="2" t="str">
        <f>IF($H50="","",INDEX(Register!$A$2:$A$61,MOD($H50,1000)-1)&amp;"")</f>
      </c>
      <c r="C50" s="2" t="str">
        <f>IF($H50="","",INDEX(Register!$B$2:$B$61,MOD($H50,1000)-1)&amp;"")</f>
      </c>
      <c r="D50" s="2" t="str">
        <f>IF($H50="","",INDEX(Register!$E$2:$E$61,MOD($H50,1000)-1)&amp;"")</f>
      </c>
      <c r="E50" s="2" t="str">
        <f>IF($H50="","",INDEX(Register!$F$2:$F$61,MOD($H50,1000)-1)&amp;"")</f>
      </c>
      <c r="F50" s="2" t="str">
        <f>IF($H50="","",INDEX(Register!$G$2:$G$61,MOD($H50,1000)-1)&amp;"")</f>
      </c>
      <c r="H50" s="2">
        <f>IF(ROWS(H$6:H50)&lt;=COUNT($I$6:$I$65),SMALL($I$6:$I$65,ROWS(H$6:H50)),"")</f>
      </c>
      <c r="I50" s="2">
        <f>IF(Register!D46="Gap",1000+46,IF(Register!D46="Partial",2000+46,""))</f>
      </c>
    </row>
    <row r="51">
      <c r="A51" s="3" t="str">
        <f>IF($H51="","",INDEX(Register!$D$2:$D$61,MOD($H51,1000)-1)&amp;"")</f>
      </c>
      <c r="B51" s="2" t="str">
        <f>IF($H51="","",INDEX(Register!$A$2:$A$61,MOD($H51,1000)-1)&amp;"")</f>
      </c>
      <c r="C51" s="2" t="str">
        <f>IF($H51="","",INDEX(Register!$B$2:$B$61,MOD($H51,1000)-1)&amp;"")</f>
      </c>
      <c r="D51" s="2" t="str">
        <f>IF($H51="","",INDEX(Register!$E$2:$E$61,MOD($H51,1000)-1)&amp;"")</f>
      </c>
      <c r="E51" s="2" t="str">
        <f>IF($H51="","",INDEX(Register!$F$2:$F$61,MOD($H51,1000)-1)&amp;"")</f>
      </c>
      <c r="F51" s="2" t="str">
        <f>IF($H51="","",INDEX(Register!$G$2:$G$61,MOD($H51,1000)-1)&amp;"")</f>
      </c>
      <c r="H51" s="2">
        <f>IF(ROWS(H$6:H51)&lt;=COUNT($I$6:$I$65),SMALL($I$6:$I$65,ROWS(H$6:H51)),"")</f>
      </c>
      <c r="I51" s="2">
        <f>IF(Register!D47="Gap",1000+47,IF(Register!D47="Partial",2000+47,""))</f>
      </c>
    </row>
    <row r="52">
      <c r="A52" s="3" t="str">
        <f>IF($H52="","",INDEX(Register!$D$2:$D$61,MOD($H52,1000)-1)&amp;"")</f>
      </c>
      <c r="B52" s="2" t="str">
        <f>IF($H52="","",INDEX(Register!$A$2:$A$61,MOD($H52,1000)-1)&amp;"")</f>
      </c>
      <c r="C52" s="2" t="str">
        <f>IF($H52="","",INDEX(Register!$B$2:$B$61,MOD($H52,1000)-1)&amp;"")</f>
      </c>
      <c r="D52" s="2" t="str">
        <f>IF($H52="","",INDEX(Register!$E$2:$E$61,MOD($H52,1000)-1)&amp;"")</f>
      </c>
      <c r="E52" s="2" t="str">
        <f>IF($H52="","",INDEX(Register!$F$2:$F$61,MOD($H52,1000)-1)&amp;"")</f>
      </c>
      <c r="F52" s="2" t="str">
        <f>IF($H52="","",INDEX(Register!$G$2:$G$61,MOD($H52,1000)-1)&amp;"")</f>
      </c>
      <c r="H52" s="2">
        <f>IF(ROWS(H$6:H52)&lt;=COUNT($I$6:$I$65),SMALL($I$6:$I$65,ROWS(H$6:H52)),"")</f>
      </c>
      <c r="I52" s="2">
        <f>IF(Register!D48="Gap",1000+48,IF(Register!D48="Partial",2000+48,""))</f>
      </c>
    </row>
    <row r="53">
      <c r="A53" s="3" t="str">
        <f>IF($H53="","",INDEX(Register!$D$2:$D$61,MOD($H53,1000)-1)&amp;"")</f>
      </c>
      <c r="B53" s="2" t="str">
        <f>IF($H53="","",INDEX(Register!$A$2:$A$61,MOD($H53,1000)-1)&amp;"")</f>
      </c>
      <c r="C53" s="2" t="str">
        <f>IF($H53="","",INDEX(Register!$B$2:$B$61,MOD($H53,1000)-1)&amp;"")</f>
      </c>
      <c r="D53" s="2" t="str">
        <f>IF($H53="","",INDEX(Register!$E$2:$E$61,MOD($H53,1000)-1)&amp;"")</f>
      </c>
      <c r="E53" s="2" t="str">
        <f>IF($H53="","",INDEX(Register!$F$2:$F$61,MOD($H53,1000)-1)&amp;"")</f>
      </c>
      <c r="F53" s="2" t="str">
        <f>IF($H53="","",INDEX(Register!$G$2:$G$61,MOD($H53,1000)-1)&amp;"")</f>
      </c>
      <c r="H53" s="2">
        <f>IF(ROWS(H$6:H53)&lt;=COUNT($I$6:$I$65),SMALL($I$6:$I$65,ROWS(H$6:H53)),"")</f>
      </c>
      <c r="I53" s="2">
        <f>IF(Register!D49="Gap",1000+49,IF(Register!D49="Partial",2000+49,""))</f>
      </c>
    </row>
    <row r="54">
      <c r="A54" s="3" t="str">
        <f>IF($H54="","",INDEX(Register!$D$2:$D$61,MOD($H54,1000)-1)&amp;"")</f>
      </c>
      <c r="B54" s="2" t="str">
        <f>IF($H54="","",INDEX(Register!$A$2:$A$61,MOD($H54,1000)-1)&amp;"")</f>
      </c>
      <c r="C54" s="2" t="str">
        <f>IF($H54="","",INDEX(Register!$B$2:$B$61,MOD($H54,1000)-1)&amp;"")</f>
      </c>
      <c r="D54" s="2" t="str">
        <f>IF($H54="","",INDEX(Register!$E$2:$E$61,MOD($H54,1000)-1)&amp;"")</f>
      </c>
      <c r="E54" s="2" t="str">
        <f>IF($H54="","",INDEX(Register!$F$2:$F$61,MOD($H54,1000)-1)&amp;"")</f>
      </c>
      <c r="F54" s="2" t="str">
        <f>IF($H54="","",INDEX(Register!$G$2:$G$61,MOD($H54,1000)-1)&amp;"")</f>
      </c>
      <c r="H54" s="2">
        <f>IF(ROWS(H$6:H54)&lt;=COUNT($I$6:$I$65),SMALL($I$6:$I$65,ROWS(H$6:H54)),"")</f>
      </c>
      <c r="I54" s="2">
        <f>IF(Register!D50="Gap",1000+50,IF(Register!D50="Partial",2000+50,""))</f>
      </c>
    </row>
    <row r="55">
      <c r="A55" s="3" t="str">
        <f>IF($H55="","",INDEX(Register!$D$2:$D$61,MOD($H55,1000)-1)&amp;"")</f>
      </c>
      <c r="B55" s="2" t="str">
        <f>IF($H55="","",INDEX(Register!$A$2:$A$61,MOD($H55,1000)-1)&amp;"")</f>
      </c>
      <c r="C55" s="2" t="str">
        <f>IF($H55="","",INDEX(Register!$B$2:$B$61,MOD($H55,1000)-1)&amp;"")</f>
      </c>
      <c r="D55" s="2" t="str">
        <f>IF($H55="","",INDEX(Register!$E$2:$E$61,MOD($H55,1000)-1)&amp;"")</f>
      </c>
      <c r="E55" s="2" t="str">
        <f>IF($H55="","",INDEX(Register!$F$2:$F$61,MOD($H55,1000)-1)&amp;"")</f>
      </c>
      <c r="F55" s="2" t="str">
        <f>IF($H55="","",INDEX(Register!$G$2:$G$61,MOD($H55,1000)-1)&amp;"")</f>
      </c>
      <c r="H55" s="2">
        <f>IF(ROWS(H$6:H55)&lt;=COUNT($I$6:$I$65),SMALL($I$6:$I$65,ROWS(H$6:H55)),"")</f>
      </c>
      <c r="I55" s="2">
        <f>IF(Register!D51="Gap",1000+51,IF(Register!D51="Partial",2000+51,""))</f>
      </c>
    </row>
    <row r="56">
      <c r="A56" s="3" t="str">
        <f>IF($H56="","",INDEX(Register!$D$2:$D$61,MOD($H56,1000)-1)&amp;"")</f>
      </c>
      <c r="B56" s="2" t="str">
        <f>IF($H56="","",INDEX(Register!$A$2:$A$61,MOD($H56,1000)-1)&amp;"")</f>
      </c>
      <c r="C56" s="2" t="str">
        <f>IF($H56="","",INDEX(Register!$B$2:$B$61,MOD($H56,1000)-1)&amp;"")</f>
      </c>
      <c r="D56" s="2" t="str">
        <f>IF($H56="","",INDEX(Register!$E$2:$E$61,MOD($H56,1000)-1)&amp;"")</f>
      </c>
      <c r="E56" s="2" t="str">
        <f>IF($H56="","",INDEX(Register!$F$2:$F$61,MOD($H56,1000)-1)&amp;"")</f>
      </c>
      <c r="F56" s="2" t="str">
        <f>IF($H56="","",INDEX(Register!$G$2:$G$61,MOD($H56,1000)-1)&amp;"")</f>
      </c>
      <c r="H56" s="2">
        <f>IF(ROWS(H$6:H56)&lt;=COUNT($I$6:$I$65),SMALL($I$6:$I$65,ROWS(H$6:H56)),"")</f>
      </c>
      <c r="I56" s="2">
        <f>IF(Register!D52="Gap",1000+52,IF(Register!D52="Partial",2000+52,""))</f>
      </c>
    </row>
    <row r="57">
      <c r="A57" s="3" t="str">
        <f>IF($H57="","",INDEX(Register!$D$2:$D$61,MOD($H57,1000)-1)&amp;"")</f>
      </c>
      <c r="B57" s="2" t="str">
        <f>IF($H57="","",INDEX(Register!$A$2:$A$61,MOD($H57,1000)-1)&amp;"")</f>
      </c>
      <c r="C57" s="2" t="str">
        <f>IF($H57="","",INDEX(Register!$B$2:$B$61,MOD($H57,1000)-1)&amp;"")</f>
      </c>
      <c r="D57" s="2" t="str">
        <f>IF($H57="","",INDEX(Register!$E$2:$E$61,MOD($H57,1000)-1)&amp;"")</f>
      </c>
      <c r="E57" s="2" t="str">
        <f>IF($H57="","",INDEX(Register!$F$2:$F$61,MOD($H57,1000)-1)&amp;"")</f>
      </c>
      <c r="F57" s="2" t="str">
        <f>IF($H57="","",INDEX(Register!$G$2:$G$61,MOD($H57,1000)-1)&amp;"")</f>
      </c>
      <c r="H57" s="2">
        <f>IF(ROWS(H$6:H57)&lt;=COUNT($I$6:$I$65),SMALL($I$6:$I$65,ROWS(H$6:H57)),"")</f>
      </c>
      <c r="I57" s="2">
        <f>IF(Register!D53="Gap",1000+53,IF(Register!D53="Partial",2000+53,""))</f>
      </c>
    </row>
    <row r="58">
      <c r="A58" s="3" t="str">
        <f>IF($H58="","",INDEX(Register!$D$2:$D$61,MOD($H58,1000)-1)&amp;"")</f>
      </c>
      <c r="B58" s="2" t="str">
        <f>IF($H58="","",INDEX(Register!$A$2:$A$61,MOD($H58,1000)-1)&amp;"")</f>
      </c>
      <c r="C58" s="2" t="str">
        <f>IF($H58="","",INDEX(Register!$B$2:$B$61,MOD($H58,1000)-1)&amp;"")</f>
      </c>
      <c r="D58" s="2" t="str">
        <f>IF($H58="","",INDEX(Register!$E$2:$E$61,MOD($H58,1000)-1)&amp;"")</f>
      </c>
      <c r="E58" s="2" t="str">
        <f>IF($H58="","",INDEX(Register!$F$2:$F$61,MOD($H58,1000)-1)&amp;"")</f>
      </c>
      <c r="F58" s="2" t="str">
        <f>IF($H58="","",INDEX(Register!$G$2:$G$61,MOD($H58,1000)-1)&amp;"")</f>
      </c>
      <c r="H58" s="2">
        <f>IF(ROWS(H$6:H58)&lt;=COUNT($I$6:$I$65),SMALL($I$6:$I$65,ROWS(H$6:H58)),"")</f>
      </c>
      <c r="I58" s="2">
        <f>IF(Register!D54="Gap",1000+54,IF(Register!D54="Partial",2000+54,""))</f>
      </c>
    </row>
    <row r="59">
      <c r="A59" s="3" t="str">
        <f>IF($H59="","",INDEX(Register!$D$2:$D$61,MOD($H59,1000)-1)&amp;"")</f>
      </c>
      <c r="B59" s="2" t="str">
        <f>IF($H59="","",INDEX(Register!$A$2:$A$61,MOD($H59,1000)-1)&amp;"")</f>
      </c>
      <c r="C59" s="2" t="str">
        <f>IF($H59="","",INDEX(Register!$B$2:$B$61,MOD($H59,1000)-1)&amp;"")</f>
      </c>
      <c r="D59" s="2" t="str">
        <f>IF($H59="","",INDEX(Register!$E$2:$E$61,MOD($H59,1000)-1)&amp;"")</f>
      </c>
      <c r="E59" s="2" t="str">
        <f>IF($H59="","",INDEX(Register!$F$2:$F$61,MOD($H59,1000)-1)&amp;"")</f>
      </c>
      <c r="F59" s="2" t="str">
        <f>IF($H59="","",INDEX(Register!$G$2:$G$61,MOD($H59,1000)-1)&amp;"")</f>
      </c>
      <c r="H59" s="2">
        <f>IF(ROWS(H$6:H59)&lt;=COUNT($I$6:$I$65),SMALL($I$6:$I$65,ROWS(H$6:H59)),"")</f>
      </c>
      <c r="I59" s="2">
        <f>IF(Register!D55="Gap",1000+55,IF(Register!D55="Partial",2000+55,""))</f>
      </c>
    </row>
    <row r="60">
      <c r="A60" s="3" t="str">
        <f>IF($H60="","",INDEX(Register!$D$2:$D$61,MOD($H60,1000)-1)&amp;"")</f>
      </c>
      <c r="B60" s="2" t="str">
        <f>IF($H60="","",INDEX(Register!$A$2:$A$61,MOD($H60,1000)-1)&amp;"")</f>
      </c>
      <c r="C60" s="2" t="str">
        <f>IF($H60="","",INDEX(Register!$B$2:$B$61,MOD($H60,1000)-1)&amp;"")</f>
      </c>
      <c r="D60" s="2" t="str">
        <f>IF($H60="","",INDEX(Register!$E$2:$E$61,MOD($H60,1000)-1)&amp;"")</f>
      </c>
      <c r="E60" s="2" t="str">
        <f>IF($H60="","",INDEX(Register!$F$2:$F$61,MOD($H60,1000)-1)&amp;"")</f>
      </c>
      <c r="F60" s="2" t="str">
        <f>IF($H60="","",INDEX(Register!$G$2:$G$61,MOD($H60,1000)-1)&amp;"")</f>
      </c>
      <c r="H60" s="2">
        <f>IF(ROWS(H$6:H60)&lt;=COUNT($I$6:$I$65),SMALL($I$6:$I$65,ROWS(H$6:H60)),"")</f>
      </c>
      <c r="I60" s="2">
        <f>IF(Register!D56="Gap",1000+56,IF(Register!D56="Partial",2000+56,""))</f>
      </c>
    </row>
    <row r="61">
      <c r="A61" s="3" t="str">
        <f>IF($H61="","",INDEX(Register!$D$2:$D$61,MOD($H61,1000)-1)&amp;"")</f>
      </c>
      <c r="B61" s="2" t="str">
        <f>IF($H61="","",INDEX(Register!$A$2:$A$61,MOD($H61,1000)-1)&amp;"")</f>
      </c>
      <c r="C61" s="2" t="str">
        <f>IF($H61="","",INDEX(Register!$B$2:$B$61,MOD($H61,1000)-1)&amp;"")</f>
      </c>
      <c r="D61" s="2" t="str">
        <f>IF($H61="","",INDEX(Register!$E$2:$E$61,MOD($H61,1000)-1)&amp;"")</f>
      </c>
      <c r="E61" s="2" t="str">
        <f>IF($H61="","",INDEX(Register!$F$2:$F$61,MOD($H61,1000)-1)&amp;"")</f>
      </c>
      <c r="F61" s="2" t="str">
        <f>IF($H61="","",INDEX(Register!$G$2:$G$61,MOD($H61,1000)-1)&amp;"")</f>
      </c>
      <c r="H61" s="2">
        <f>IF(ROWS(H$6:H61)&lt;=COUNT($I$6:$I$65),SMALL($I$6:$I$65,ROWS(H$6:H61)),"")</f>
      </c>
      <c r="I61" s="2">
        <f>IF(Register!D57="Gap",1000+57,IF(Register!D57="Partial",2000+57,""))</f>
      </c>
    </row>
    <row r="62">
      <c r="A62" s="3" t="str">
        <f>IF($H62="","",INDEX(Register!$D$2:$D$61,MOD($H62,1000)-1)&amp;"")</f>
      </c>
      <c r="B62" s="2" t="str">
        <f>IF($H62="","",INDEX(Register!$A$2:$A$61,MOD($H62,1000)-1)&amp;"")</f>
      </c>
      <c r="C62" s="2" t="str">
        <f>IF($H62="","",INDEX(Register!$B$2:$B$61,MOD($H62,1000)-1)&amp;"")</f>
      </c>
      <c r="D62" s="2" t="str">
        <f>IF($H62="","",INDEX(Register!$E$2:$E$61,MOD($H62,1000)-1)&amp;"")</f>
      </c>
      <c r="E62" s="2" t="str">
        <f>IF($H62="","",INDEX(Register!$F$2:$F$61,MOD($H62,1000)-1)&amp;"")</f>
      </c>
      <c r="F62" s="2" t="str">
        <f>IF($H62="","",INDEX(Register!$G$2:$G$61,MOD($H62,1000)-1)&amp;"")</f>
      </c>
      <c r="H62" s="2">
        <f>IF(ROWS(H$6:H62)&lt;=COUNT($I$6:$I$65),SMALL($I$6:$I$65,ROWS(H$6:H62)),"")</f>
      </c>
      <c r="I62" s="2">
        <f>IF(Register!D58="Gap",1000+58,IF(Register!D58="Partial",2000+58,""))</f>
      </c>
    </row>
    <row r="63">
      <c r="A63" s="3" t="str">
        <f>IF($H63="","",INDEX(Register!$D$2:$D$61,MOD($H63,1000)-1)&amp;"")</f>
      </c>
      <c r="B63" s="2" t="str">
        <f>IF($H63="","",INDEX(Register!$A$2:$A$61,MOD($H63,1000)-1)&amp;"")</f>
      </c>
      <c r="C63" s="2" t="str">
        <f>IF($H63="","",INDEX(Register!$B$2:$B$61,MOD($H63,1000)-1)&amp;"")</f>
      </c>
      <c r="D63" s="2" t="str">
        <f>IF($H63="","",INDEX(Register!$E$2:$E$61,MOD($H63,1000)-1)&amp;"")</f>
      </c>
      <c r="E63" s="2" t="str">
        <f>IF($H63="","",INDEX(Register!$F$2:$F$61,MOD($H63,1000)-1)&amp;"")</f>
      </c>
      <c r="F63" s="2" t="str">
        <f>IF($H63="","",INDEX(Register!$G$2:$G$61,MOD($H63,1000)-1)&amp;"")</f>
      </c>
      <c r="H63" s="2">
        <f>IF(ROWS(H$6:H63)&lt;=COUNT($I$6:$I$65),SMALL($I$6:$I$65,ROWS(H$6:H63)),"")</f>
      </c>
      <c r="I63" s="2">
        <f>IF(Register!D59="Gap",1000+59,IF(Register!D59="Partial",2000+59,""))</f>
      </c>
    </row>
    <row r="64">
      <c r="A64" s="3" t="str">
        <f>IF($H64="","",INDEX(Register!$D$2:$D$61,MOD($H64,1000)-1)&amp;"")</f>
      </c>
      <c r="B64" s="2" t="str">
        <f>IF($H64="","",INDEX(Register!$A$2:$A$61,MOD($H64,1000)-1)&amp;"")</f>
      </c>
      <c r="C64" s="2" t="str">
        <f>IF($H64="","",INDEX(Register!$B$2:$B$61,MOD($H64,1000)-1)&amp;"")</f>
      </c>
      <c r="D64" s="2" t="str">
        <f>IF($H64="","",INDEX(Register!$E$2:$E$61,MOD($H64,1000)-1)&amp;"")</f>
      </c>
      <c r="E64" s="2" t="str">
        <f>IF($H64="","",INDEX(Register!$F$2:$F$61,MOD($H64,1000)-1)&amp;"")</f>
      </c>
      <c r="F64" s="2" t="str">
        <f>IF($H64="","",INDEX(Register!$G$2:$G$61,MOD($H64,1000)-1)&amp;"")</f>
      </c>
      <c r="H64" s="2">
        <f>IF(ROWS(H$6:H64)&lt;=COUNT($I$6:$I$65),SMALL($I$6:$I$65,ROWS(H$6:H64)),"")</f>
      </c>
      <c r="I64" s="2">
        <f>IF(Register!D60="Gap",1000+60,IF(Register!D60="Partial",2000+60,""))</f>
      </c>
    </row>
    <row r="65">
      <c r="A65" s="3" t="str">
        <f>IF($H65="","",INDEX(Register!$D$2:$D$61,MOD($H65,1000)-1)&amp;"")</f>
      </c>
      <c r="B65" s="2" t="str">
        <f>IF($H65="","",INDEX(Register!$A$2:$A$61,MOD($H65,1000)-1)&amp;"")</f>
      </c>
      <c r="C65" s="2" t="str">
        <f>IF($H65="","",INDEX(Register!$B$2:$B$61,MOD($H65,1000)-1)&amp;"")</f>
      </c>
      <c r="D65" s="2" t="str">
        <f>IF($H65="","",INDEX(Register!$E$2:$E$61,MOD($H65,1000)-1)&amp;"")</f>
      </c>
      <c r="E65" s="2" t="str">
        <f>IF($H65="","",INDEX(Register!$F$2:$F$61,MOD($H65,1000)-1)&amp;"")</f>
      </c>
      <c r="F65" s="2" t="str">
        <f>IF($H65="","",INDEX(Register!$G$2:$G$61,MOD($H65,1000)-1)&amp;"")</f>
      </c>
      <c r="H65" s="2">
        <f>IF(ROWS(H$6:H65)&lt;=COUNT($I$6:$I$65),SMALL($I$6:$I$65,ROWS(H$6:H65)),"")</f>
      </c>
      <c r="I65" s="2">
        <f>IF(Register!D61="Gap",1000+61,IF(Register!D61="Partial",2000+61,""))</f>
      </c>
    </row>
  </sheetData>
  <pageMargins left="0.5" right="0.5" top="0.75" bottom="0.75" header="0.3" footer="0.3"/>
  <pageSetup orientation="landscape" fitToHeight="0"/>
</worksheet>
</file>

<file path=docProps/app.xml><?xml version="1.0" encoding="utf-8"?>
<Properties xmlns="http://schemas.openxmlformats.org/officeDocument/2006/extended-properties">
  <Application>Microsoft Excel</Application>
</Properties>
</file>

<file path=docProps/core.xml><?xml version="1.0" encoding="utf-8"?>
<cp:coreProperties xmlns:cp="http://schemas.openxmlformats.org/package/2006/metadata/core-properties" xmlns:dc="http://purl.org/dc/elements/1.1/" xmlns:dcterms="http://purl.org/dc/terms/" xmlns:xsi="http://www.w3.org/2001/XMLSchema-instance">
  <dc:title>SAP Digital Manufacturing loop register</dc:title>
  <dc:creator>Altivate</dc:creator>
  <dcterms:created xsi:type="dcterms:W3CDTF">2026-10-21T00:00:00Z</dcterms:created>
  <dcterms:modified xsi:type="dcterms:W3CDTF">2026-10-21T00:00:00Z</dcterms:modified>
</cp:coreProperties>
</file>